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155" windowHeight="11460" activeTab="2"/>
  </bookViews>
  <sheets>
    <sheet name="Приложение №1" sheetId="19" r:id="rId1"/>
    <sheet name="Приложение №2" sheetId="23" r:id="rId2"/>
    <sheet name="Приложение №3" sheetId="26" r:id="rId3"/>
  </sheets>
  <externalReferences>
    <externalReference r:id="rId4"/>
  </externalReferences>
  <definedNames>
    <definedName name="_xlnm._FilterDatabase" localSheetId="0" hidden="1">'Приложение №1'!$G$4:$G$13</definedName>
    <definedName name="_xlnm._FilterDatabase" localSheetId="1" hidden="1">'Приложение №2'!$A$4:$M$14</definedName>
    <definedName name="_xlnm._FilterDatabase" localSheetId="2" hidden="1">'Приложение №3'!$A$4:$O$19</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1">'Приложение №2'!$A$1:$J$86</definedName>
  </definedNames>
  <calcPr calcId="125725"/>
</workbook>
</file>

<file path=xl/calcChain.xml><?xml version="1.0" encoding="utf-8"?>
<calcChain xmlns="http://schemas.openxmlformats.org/spreadsheetml/2006/main">
  <c r="G63" i="23"/>
  <c r="G57"/>
  <c r="G58"/>
  <c r="G34"/>
  <c r="G35"/>
  <c r="G33"/>
  <c r="G39"/>
  <c r="G26"/>
  <c r="G25"/>
  <c r="G18"/>
  <c r="G9"/>
  <c r="J9" i="26" l="1"/>
  <c r="J8"/>
  <c r="J7"/>
  <c r="J6"/>
  <c r="I9"/>
  <c r="I8"/>
  <c r="I7"/>
  <c r="H9"/>
  <c r="H8"/>
  <c r="H7"/>
  <c r="H6"/>
  <c r="H48"/>
  <c r="H47"/>
  <c r="H46"/>
  <c r="H36" l="1"/>
  <c r="H35"/>
  <c r="H34"/>
  <c r="H40"/>
  <c r="H39"/>
  <c r="H38"/>
  <c r="I17"/>
  <c r="H14"/>
  <c r="H13"/>
  <c r="G36" i="23"/>
  <c r="G32"/>
  <c r="D159" i="19"/>
  <c r="E155" l="1"/>
  <c r="D111"/>
  <c r="E43"/>
  <c r="E44"/>
  <c r="D44"/>
  <c r="D43"/>
  <c r="F61"/>
  <c r="F60"/>
  <c r="F59"/>
  <c r="E58"/>
  <c r="D58"/>
  <c r="F69"/>
  <c r="F68"/>
  <c r="F67"/>
  <c r="E66"/>
  <c r="D66"/>
  <c r="F58" l="1"/>
  <c r="F66"/>
  <c r="L6" i="26" l="1"/>
  <c r="L9"/>
  <c r="L8"/>
  <c r="L7"/>
  <c r="K9"/>
  <c r="K8"/>
  <c r="K7"/>
  <c r="I6"/>
  <c r="L45"/>
  <c r="K45"/>
  <c r="J45"/>
  <c r="I45"/>
  <c r="H45"/>
  <c r="L41"/>
  <c r="K41"/>
  <c r="J41"/>
  <c r="I41"/>
  <c r="H41"/>
  <c r="L37"/>
  <c r="K37"/>
  <c r="J37"/>
  <c r="I37"/>
  <c r="H37"/>
  <c r="L33"/>
  <c r="K33"/>
  <c r="J33"/>
  <c r="I33"/>
  <c r="H33"/>
  <c r="L29"/>
  <c r="K29"/>
  <c r="J29"/>
  <c r="I29"/>
  <c r="H29"/>
  <c r="L25"/>
  <c r="K25"/>
  <c r="J25"/>
  <c r="I25"/>
  <c r="H25"/>
  <c r="L21"/>
  <c r="K21"/>
  <c r="J21"/>
  <c r="I21"/>
  <c r="H21"/>
  <c r="K6" l="1"/>
  <c r="H12"/>
  <c r="L12" l="1"/>
  <c r="H16"/>
  <c r="L49" l="1"/>
  <c r="K49"/>
  <c r="J49"/>
  <c r="I49"/>
  <c r="H49"/>
  <c r="L16"/>
  <c r="K16"/>
  <c r="J16"/>
  <c r="I16"/>
  <c r="K12"/>
  <c r="J12"/>
  <c r="I12"/>
  <c r="G10" i="23" l="1"/>
  <c r="G11"/>
  <c r="G75" l="1"/>
  <c r="G73"/>
  <c r="G71"/>
  <c r="G70"/>
  <c r="G69"/>
  <c r="G66"/>
  <c r="G64"/>
  <c r="G62"/>
  <c r="G59"/>
  <c r="G56"/>
  <c r="G55"/>
  <c r="G54"/>
  <c r="G52"/>
  <c r="G51"/>
  <c r="G50"/>
  <c r="G49"/>
  <c r="G48"/>
  <c r="G47"/>
  <c r="G46"/>
  <c r="G45"/>
  <c r="G44"/>
  <c r="G43"/>
  <c r="G40"/>
  <c r="G37"/>
  <c r="G31"/>
  <c r="G30"/>
  <c r="G19"/>
  <c r="G29"/>
  <c r="G28"/>
  <c r="G27"/>
  <c r="G24"/>
  <c r="G23"/>
  <c r="G22"/>
  <c r="G21"/>
  <c r="G17"/>
  <c r="G16"/>
  <c r="G15"/>
  <c r="E217" i="19" l="1"/>
  <c r="E216"/>
  <c r="E215"/>
  <c r="F215" s="1"/>
  <c r="D215"/>
  <c r="D216"/>
  <c r="D217"/>
  <c r="E193"/>
  <c r="E192"/>
  <c r="E191"/>
  <c r="D193"/>
  <c r="D192"/>
  <c r="D191"/>
  <c r="E169"/>
  <c r="E168"/>
  <c r="E167"/>
  <c r="D167"/>
  <c r="D168"/>
  <c r="D169"/>
  <c r="E153"/>
  <c r="E152"/>
  <c r="E151"/>
  <c r="D153"/>
  <c r="D149" s="1"/>
  <c r="D152"/>
  <c r="D151"/>
  <c r="F165"/>
  <c r="F164"/>
  <c r="F163"/>
  <c r="E162"/>
  <c r="D162"/>
  <c r="F161"/>
  <c r="F160"/>
  <c r="F159"/>
  <c r="E158"/>
  <c r="D158"/>
  <c r="E120"/>
  <c r="E119"/>
  <c r="E121"/>
  <c r="D121"/>
  <c r="D120"/>
  <c r="D119"/>
  <c r="F145"/>
  <c r="F144"/>
  <c r="F143"/>
  <c r="E142"/>
  <c r="D142"/>
  <c r="F141"/>
  <c r="F140"/>
  <c r="F139"/>
  <c r="E138"/>
  <c r="D138"/>
  <c r="F137"/>
  <c r="F136"/>
  <c r="F135"/>
  <c r="E134"/>
  <c r="D134"/>
  <c r="F133"/>
  <c r="F132"/>
  <c r="F131"/>
  <c r="E130"/>
  <c r="D130"/>
  <c r="F129"/>
  <c r="F128"/>
  <c r="F127"/>
  <c r="E126"/>
  <c r="D126"/>
  <c r="E104"/>
  <c r="E96" s="1"/>
  <c r="E103"/>
  <c r="D104"/>
  <c r="D96" s="1"/>
  <c r="D103"/>
  <c r="D95" s="1"/>
  <c r="F113"/>
  <c r="F112"/>
  <c r="F111"/>
  <c r="E110"/>
  <c r="D110"/>
  <c r="F109"/>
  <c r="F108"/>
  <c r="F107"/>
  <c r="E106"/>
  <c r="D106"/>
  <c r="F105"/>
  <c r="E17"/>
  <c r="E13" s="1"/>
  <c r="E45"/>
  <c r="D45"/>
  <c r="D77"/>
  <c r="E77"/>
  <c r="E76"/>
  <c r="E75"/>
  <c r="D76"/>
  <c r="D75"/>
  <c r="D17"/>
  <c r="D13" s="1"/>
  <c r="E16"/>
  <c r="E15"/>
  <c r="D16"/>
  <c r="D15"/>
  <c r="F85"/>
  <c r="F84"/>
  <c r="F83"/>
  <c r="E82"/>
  <c r="D82"/>
  <c r="F73"/>
  <c r="F72"/>
  <c r="F71"/>
  <c r="E70"/>
  <c r="D70"/>
  <c r="F65"/>
  <c r="F64"/>
  <c r="F63"/>
  <c r="E62"/>
  <c r="D62"/>
  <c r="F57"/>
  <c r="F56"/>
  <c r="F55"/>
  <c r="E54"/>
  <c r="D54"/>
  <c r="F53"/>
  <c r="F52"/>
  <c r="F51"/>
  <c r="E50"/>
  <c r="D50"/>
  <c r="F49"/>
  <c r="F48"/>
  <c r="F47"/>
  <c r="E46"/>
  <c r="D46"/>
  <c r="F41"/>
  <c r="F40"/>
  <c r="F39"/>
  <c r="E38"/>
  <c r="D38"/>
  <c r="F37"/>
  <c r="F36"/>
  <c r="F35"/>
  <c r="E34"/>
  <c r="D34"/>
  <c r="F33"/>
  <c r="F32"/>
  <c r="F31"/>
  <c r="E30"/>
  <c r="D30"/>
  <c r="F29"/>
  <c r="F28"/>
  <c r="F27"/>
  <c r="E26"/>
  <c r="D26"/>
  <c r="F221"/>
  <c r="F220"/>
  <c r="F219"/>
  <c r="E218"/>
  <c r="D218"/>
  <c r="F213"/>
  <c r="F212"/>
  <c r="F211"/>
  <c r="E210"/>
  <c r="D210"/>
  <c r="F209"/>
  <c r="F208"/>
  <c r="F207"/>
  <c r="E206"/>
  <c r="D206"/>
  <c r="E205"/>
  <c r="D205"/>
  <c r="D201" s="1"/>
  <c r="E204"/>
  <c r="D204"/>
  <c r="E203"/>
  <c r="D203"/>
  <c r="D199" s="1"/>
  <c r="F197"/>
  <c r="F196"/>
  <c r="F195"/>
  <c r="E194"/>
  <c r="D194"/>
  <c r="F189"/>
  <c r="F188"/>
  <c r="F187"/>
  <c r="E186"/>
  <c r="D186"/>
  <c r="F185"/>
  <c r="F184"/>
  <c r="F183"/>
  <c r="E182"/>
  <c r="D182"/>
  <c r="E181"/>
  <c r="D181"/>
  <c r="D177" s="1"/>
  <c r="E180"/>
  <c r="D180"/>
  <c r="E179"/>
  <c r="D179"/>
  <c r="F173"/>
  <c r="F172"/>
  <c r="F171"/>
  <c r="E170"/>
  <c r="D170"/>
  <c r="F157"/>
  <c r="F156"/>
  <c r="F155"/>
  <c r="E154"/>
  <c r="D154"/>
  <c r="F125"/>
  <c r="F124"/>
  <c r="F123"/>
  <c r="E122"/>
  <c r="D122"/>
  <c r="F117"/>
  <c r="F116"/>
  <c r="F115"/>
  <c r="E114"/>
  <c r="D114"/>
  <c r="F101"/>
  <c r="F100"/>
  <c r="F99"/>
  <c r="E98"/>
  <c r="D98"/>
  <c r="E97"/>
  <c r="D97"/>
  <c r="D214" l="1"/>
  <c r="F191"/>
  <c r="D12"/>
  <c r="E199"/>
  <c r="F199" s="1"/>
  <c r="F217"/>
  <c r="D11"/>
  <c r="F26"/>
  <c r="F120"/>
  <c r="E147"/>
  <c r="E148"/>
  <c r="F181"/>
  <c r="F169"/>
  <c r="F167"/>
  <c r="D147"/>
  <c r="E149"/>
  <c r="F204"/>
  <c r="F216"/>
  <c r="E12"/>
  <c r="F210"/>
  <c r="F121"/>
  <c r="D102"/>
  <c r="F162"/>
  <c r="F158"/>
  <c r="E92"/>
  <c r="D176"/>
  <c r="E11"/>
  <c r="E102"/>
  <c r="E95"/>
  <c r="E94" s="1"/>
  <c r="F182"/>
  <c r="D92"/>
  <c r="F168"/>
  <c r="F106"/>
  <c r="F179"/>
  <c r="F126"/>
  <c r="F130"/>
  <c r="F142"/>
  <c r="F138"/>
  <c r="F134"/>
  <c r="D93"/>
  <c r="D9" s="1"/>
  <c r="F122"/>
  <c r="D91"/>
  <c r="F114"/>
  <c r="E175"/>
  <c r="D175"/>
  <c r="D200"/>
  <c r="D198" s="1"/>
  <c r="F103"/>
  <c r="E93"/>
  <c r="F119"/>
  <c r="F154"/>
  <c r="F170"/>
  <c r="E176"/>
  <c r="F194"/>
  <c r="F203"/>
  <c r="F205"/>
  <c r="F104"/>
  <c r="F180"/>
  <c r="F110"/>
  <c r="F97"/>
  <c r="F96"/>
  <c r="F98"/>
  <c r="F152"/>
  <c r="E202"/>
  <c r="E214"/>
  <c r="E118"/>
  <c r="F151"/>
  <c r="E150"/>
  <c r="F193"/>
  <c r="E201"/>
  <c r="F201" s="1"/>
  <c r="D202"/>
  <c r="F186"/>
  <c r="F192"/>
  <c r="E200"/>
  <c r="D118"/>
  <c r="D148"/>
  <c r="E177"/>
  <c r="F177" s="1"/>
  <c r="F206"/>
  <c r="F218"/>
  <c r="F82"/>
  <c r="F70"/>
  <c r="F62"/>
  <c r="F54"/>
  <c r="F50"/>
  <c r="F46"/>
  <c r="F43"/>
  <c r="F38"/>
  <c r="F34"/>
  <c r="F30"/>
  <c r="E178"/>
  <c r="E190"/>
  <c r="D178"/>
  <c r="D190"/>
  <c r="D150"/>
  <c r="D166"/>
  <c r="F153"/>
  <c r="E166"/>
  <c r="D94"/>
  <c r="D18"/>
  <c r="E18"/>
  <c r="F19"/>
  <c r="F20"/>
  <c r="F21"/>
  <c r="D22"/>
  <c r="E22"/>
  <c r="F23"/>
  <c r="F24"/>
  <c r="F25"/>
  <c r="D78"/>
  <c r="E78"/>
  <c r="F79"/>
  <c r="F80"/>
  <c r="F81"/>
  <c r="D86"/>
  <c r="E86"/>
  <c r="F87"/>
  <c r="F88"/>
  <c r="F89"/>
  <c r="G12" i="23"/>
  <c r="G13"/>
  <c r="G14"/>
  <c r="F147" i="19" l="1"/>
  <c r="D8"/>
  <c r="E8"/>
  <c r="F93"/>
  <c r="E9"/>
  <c r="F9" s="1"/>
  <c r="F148"/>
  <c r="E146"/>
  <c r="D7"/>
  <c r="E91"/>
  <c r="F91" s="1"/>
  <c r="F95"/>
  <c r="F176"/>
  <c r="F149"/>
  <c r="D174"/>
  <c r="F92"/>
  <c r="F102"/>
  <c r="D90"/>
  <c r="F166"/>
  <c r="F175"/>
  <c r="D146"/>
  <c r="F146" s="1"/>
  <c r="F200"/>
  <c r="F150"/>
  <c r="E174"/>
  <c r="F118"/>
  <c r="F202"/>
  <c r="F94"/>
  <c r="F45"/>
  <c r="F86"/>
  <c r="E198"/>
  <c r="F198" s="1"/>
  <c r="F214"/>
  <c r="F178"/>
  <c r="F11"/>
  <c r="E74"/>
  <c r="E42" s="1"/>
  <c r="F77"/>
  <c r="E10"/>
  <c r="F75"/>
  <c r="F76"/>
  <c r="D74"/>
  <c r="F12"/>
  <c r="F78"/>
  <c r="F22"/>
  <c r="F17"/>
  <c r="E14"/>
  <c r="F18"/>
  <c r="F15"/>
  <c r="F190"/>
  <c r="F16"/>
  <c r="D14"/>
  <c r="V84" i="23"/>
  <c r="V5" s="1"/>
  <c r="W84"/>
  <c r="W5" s="1"/>
  <c r="F8" i="19" l="1"/>
  <c r="D6"/>
  <c r="E7"/>
  <c r="E6" s="1"/>
  <c r="E90"/>
  <c r="F90" s="1"/>
  <c r="F174"/>
  <c r="D10"/>
  <c r="F10" s="1"/>
  <c r="F14"/>
  <c r="F44"/>
  <c r="F13"/>
  <c r="F74"/>
  <c r="D42"/>
  <c r="F42" s="1"/>
  <c r="Q1" i="23"/>
  <c r="V1" s="1"/>
  <c r="V2" s="1"/>
  <c r="F6" i="19" l="1"/>
  <c r="F7"/>
  <c r="AA9" i="23"/>
  <c r="L9"/>
  <c r="AB9"/>
  <c r="M9"/>
  <c r="Q2"/>
  <c r="Z6" l="1"/>
  <c r="X6"/>
  <c r="Y6"/>
  <c r="AA3"/>
  <c r="AB3"/>
  <c r="Z84" l="1"/>
  <c r="Z5" s="1"/>
  <c r="X84"/>
  <c r="X5" s="1"/>
  <c r="Y84"/>
  <c r="Y5" s="1"/>
  <c r="W1"/>
  <c r="W2" s="1"/>
  <c r="R6" l="1"/>
  <c r="S6"/>
  <c r="R1"/>
  <c r="R2" s="1"/>
  <c r="T6"/>
  <c r="U6"/>
  <c r="Y1"/>
  <c r="Y2" s="1"/>
  <c r="Q84"/>
  <c r="Q5" s="1"/>
  <c r="U1"/>
  <c r="U2" s="1"/>
  <c r="Z1"/>
  <c r="Z2" s="1"/>
  <c r="X1"/>
  <c r="X2" s="1"/>
  <c r="S1"/>
  <c r="S2" s="1"/>
  <c r="T1"/>
  <c r="T2" s="1"/>
  <c r="T84" l="1"/>
  <c r="T5" s="1"/>
  <c r="U84"/>
  <c r="U5" s="1"/>
  <c r="S84"/>
  <c r="S5" s="1"/>
  <c r="P6"/>
  <c r="P84" s="1"/>
  <c r="R84"/>
  <c r="R5" s="1"/>
  <c r="AI1"/>
  <c r="P5" l="1"/>
  <c r="AI6"/>
</calcChain>
</file>

<file path=xl/sharedStrings.xml><?xml version="1.0" encoding="utf-8"?>
<sst xmlns="http://schemas.openxmlformats.org/spreadsheetml/2006/main" count="1095" uniqueCount="375">
  <si>
    <t xml:space="preserve"> № п/п</t>
  </si>
  <si>
    <t>Государственная программа, подпрограмма, основное мероприятие, мероприятие</t>
  </si>
  <si>
    <t>Всего</t>
  </si>
  <si>
    <t>ОБ</t>
  </si>
  <si>
    <t>ФБ</t>
  </si>
  <si>
    <t>ВБС</t>
  </si>
  <si>
    <t>1.</t>
  </si>
  <si>
    <t>1.1.</t>
  </si>
  <si>
    <t>2.1.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</si>
  <si>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</si>
  <si>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</si>
  <si>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</si>
  <si>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</si>
  <si>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</si>
  <si>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</si>
  <si>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</si>
  <si>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</si>
  <si>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</si>
  <si>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</si>
  <si>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</si>
  <si>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</si>
  <si>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</si>
  <si>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</si>
  <si>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</si>
  <si>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</si>
  <si>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</si>
  <si>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</si>
  <si>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</si>
  <si>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</si>
  <si>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</si>
  <si>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</si>
  <si>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</si>
  <si>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</si>
  <si>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</si>
  <si>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</si>
  <si>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</si>
  <si>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</si>
  <si>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</si>
  <si>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</si>
  <si>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</si>
  <si>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</si>
  <si>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</si>
  <si>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</si>
  <si>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</si>
  <si>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</si>
  <si>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</si>
  <si>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</si>
  <si>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</si>
  <si>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</si>
  <si>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</si>
  <si>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</si>
  <si>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</si>
  <si>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</si>
  <si>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</si>
  <si>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</si>
  <si>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</si>
  <si>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Выполнено за счет средств 2022 года</t>
  </si>
  <si>
    <t>Приложение №2</t>
  </si>
  <si>
    <t>Приложение № 1</t>
  </si>
  <si>
    <t>1</t>
  </si>
  <si>
    <t>2</t>
  </si>
  <si>
    <t>План на 2022 год</t>
  </si>
  <si>
    <t>Государственная программа, подпрограмма, основное мероприятие, целевой индикатор</t>
  </si>
  <si>
    <t>Значение целевого индикатора</t>
  </si>
  <si>
    <t>Государственный заказчик, соисполнители</t>
  </si>
  <si>
    <t>Подпрограмма "Развитие сельского хозяйства"</t>
  </si>
  <si>
    <t>Предоставление научным и образовательным организациям, сельскохозяйственным товаропроизводителям грантов в форме субсидий в целях финансового обеспечения (возмещения) части их затрат, связанных с производством, реализацией и (или) отгрузкой для собственной переработки сельскохозяйственной продукции по отдельным подотраслям растениеводства и животноводства, а также в целях возмещения части их затрат, связанных с осуществлением сельскохозяйственного страхования</t>
  </si>
  <si>
    <t>1.2.</t>
  </si>
  <si>
    <t>Предоставление сельскохозяйственным товаропроизводителям субсидий в целях возмещения части их затрат, связанных с развитием экономической деятельности в области растениеводства, животноводства и рыбоводства, включая переработку продукции рыбоводства</t>
  </si>
  <si>
    <t>1.3.</t>
  </si>
  <si>
    <t>Предоставление сельскохозяйственным товаропроизводителям субсидий в целях возмещения части их затрат, связанных с приобретением семян питомников второго и (или) третьего года размножения зерновых и (или) зернобобовых сельскохозяйственных культур</t>
  </si>
  <si>
    <t>1.4.</t>
  </si>
  <si>
    <t>Предоставление сельскохозяйственным товаропроизводителям субсидий в целях возмещения части их затрат, связанных с производством овощей на защищенном и (или) открытом грунте</t>
  </si>
  <si>
    <t>1.5.</t>
  </si>
  <si>
    <t>Оказание несвязанной поддержки сельскохозяйственным товаропроизводителям в области растениеводства</t>
  </si>
  <si>
    <t>1.6.</t>
  </si>
  <si>
    <t>Предоставление сельскохозяйственным товаропроизводителям субсидий в целях возмещения части их затрат, связанных с развитием свиноводства, птицеводства и скотоводства</t>
  </si>
  <si>
    <t>Основное мероприятие "Стимулирование развития приоритетных подотраслей агропромышленного комплекса и развитие малых форм хозяйствования"</t>
  </si>
  <si>
    <t>Предоставление сельскохозяйственным товаропроизводителям, научным и образовательным организациям, а также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субсидий (грантов в форме субсидий) в целях возмещения (финансового обеспечения) части их затрат, связанных с развитием приоритетных подотраслей агропромышленного комплекса в Ульяновской области, семейных ферм, материально-технической базы сельскохозяйственных потребительских кооперативов, реализацией проекта "Агропрогресс"</t>
  </si>
  <si>
    <t>2.2.</t>
  </si>
  <si>
    <t>Поддержка промышленной переработки продукции растениеводства</t>
  </si>
  <si>
    <t>2.3.</t>
  </si>
  <si>
    <t>Поддержка развития потребительских обществ, сельскохозяйственных потребительских кооперативов, садоводческих и огороднических некоммерческих товариществ</t>
  </si>
  <si>
    <t>2.7.</t>
  </si>
  <si>
    <t>Предоставление производителям зерновых культур субсидий в целях возмещения части их затрат, связанных с производством и реализацией зерновых культур</t>
  </si>
  <si>
    <t>2.8.</t>
  </si>
  <si>
    <t>Развитие сельского туризма</t>
  </si>
  <si>
    <t>Основное мероприятие "Обеспечение общих условий функционирования отраслей агропромышленного комплекса"</t>
  </si>
  <si>
    <t>3.2.</t>
  </si>
  <si>
    <t>Предоставление образовательным организациям высшего образования, находящимся на территории Ульяновской области, грантов в форме субсидий в целях финансового обеспечения их затрат, связанных с реализацией проекта по организации деятельности научно-образовательного кластера в агропромышленном комплексе на территории Ульяновской области, а также некоммерческим организациям, находящимся на территории Ульяновской области, грантов в форме субсидий в целях финансового обеспечения их затрат, связанных с реализацией проекта по увеличению объема реализованной на территории Ульяновской области продукции агропромышленного комплекса</t>
  </si>
  <si>
    <t>3.3.</t>
  </si>
  <si>
    <t>Предоставление хозяйствующим субъектам, осуществляющим производство и (или) переработку сельскохозяйственной продукции на территории Ульяновской области, субсидий в целях возмещения части их затрат, связанных с приобретением транспортных средств, машин и оборудования</t>
  </si>
  <si>
    <t>3.4.</t>
  </si>
  <si>
    <t>Мониторинг плодородия почв</t>
  </si>
  <si>
    <r>
      <t>Основное мероприятие "</t>
    </r>
    <r>
      <rPr>
        <i/>
        <sz val="12"/>
        <color theme="1"/>
        <rFont val="Times New Roman"/>
        <family val="1"/>
        <charset val="204"/>
      </rPr>
      <t>Развитие отдельных подотраслей растениеводства и животноводства</t>
    </r>
    <r>
      <rPr>
        <sz val="12"/>
        <color theme="1"/>
        <rFont val="Times New Roman"/>
        <family val="1"/>
        <charset val="204"/>
      </rPr>
      <t>"</t>
    </r>
  </si>
  <si>
    <t>Подпрограмма "Комплексное развитие сельских территорий"</t>
  </si>
  <si>
    <t>Основное мероприятие "Повышение уровня комфортности проживания в сельской местности"</t>
  </si>
  <si>
    <t>Улучшение жилищных условий граждан, проживающих на сельских территориях</t>
  </si>
  <si>
    <t>Развитие транспортной инфраструктуры на сельских территориях</t>
  </si>
  <si>
    <t>1.5.2.</t>
  </si>
  <si>
    <t>Реконструкция автомобильной дороги пос. Новоселки - пос. Ковыльный Мелекесского района Ульяновской области (от примыкания автомобильной дороги на пос. Просторы до улицы Центральной, д. 3 в пос. Ковыльный)</t>
  </si>
  <si>
    <t>1.5.3.</t>
  </si>
  <si>
    <t>Строительство автомобильной дороги по улице Мираксовой в с. Лесная Хмелевка Мелекесского района Ульяновской области</t>
  </si>
  <si>
    <t>Предоставление субсидий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</si>
  <si>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Основное мероприятие "Социально значимые мероприятия в сфере развития сельских территорий"</t>
  </si>
  <si>
    <t>Благоустройство сельских территорий</t>
  </si>
  <si>
    <t>Поощрение и популяризация достижений в сфере развития сельских территорий</t>
  </si>
  <si>
    <t>Содействие занятости сельского населения</t>
  </si>
  <si>
    <t>2.4.</t>
  </si>
  <si>
    <t>Обеспечение комплексного развития сельских территорий (современный облик сельских территорий)</t>
  </si>
  <si>
    <t>2.5.</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</si>
  <si>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</si>
  <si>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Содействие занятости сельского населения (ученические договоры и договоры о целевом обучении)</t>
  </si>
  <si>
    <t>2.6.</t>
  </si>
  <si>
    <t>Подпрограмма "Развитие мелиорации земель сельскохозяйственного назначения и эффективное вовлечение в оборот земель сельскохозяйственного назначения"</t>
  </si>
  <si>
    <t>Основное мероприятие "Предотвращение выбытия из сельскохозяйственного оборота земель сельскохозяйственного назначения"</t>
  </si>
  <si>
    <t>Предоставление сельскохозяйственным товаропроизводителям субсидий в целях возмещения части их затрат, связанных с проведением культуртехнических мероприятий на выбывших сельскохозяйственных угодьях, вовлекаемых в сельскохозяйственный оборот</t>
  </si>
  <si>
    <t>Предоставление сельскохозяйственным товаропроизводителям субсидий в целях возмещения части их затрат, связанных с проведением мероприятий в области известкования кислых почв на пашне</t>
  </si>
  <si>
    <t>Предоставление сельскохозяйственным товаропроизводителям субсидий в целях возмещения части их затрат, связанных с проведением почвенного обследования земель сельскохозяйственного назначения</t>
  </si>
  <si>
    <t>Основное мероприятие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</si>
  <si>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Предоставление сельскохозяйственным товаропроизводителям субсидий в целях возмещения части их затрат, связанных с проведением гидромелиоративных мероприятий</t>
  </si>
  <si>
    <t>Подпрограмма "Развитие сельской кооперации"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</si>
  <si>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t>
  </si>
  <si>
    <t>Предоставление грантов в форме субсидий главам крестьянских (фермерских) хозяйств в целях финансового обеспечения части их затрат на реализацию проекта "Агростартап"</t>
  </si>
  <si>
    <t>Предоставление субсидий сельскохозяйственным потребительским кооперативам в целях возмещения части их затрат, связанных с их развитием</t>
  </si>
  <si>
    <t>Основное мероприятие "Развитие отдельных направлений сельской кооперации"</t>
  </si>
  <si>
    <t>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 ведущих личное подсобное хозяйство, а также приобретения в целях обеспечения деятельности отдельных категорий граждан, ведущих личное подсобное хозяйство, поголовья крупного рогатого скота и (или) мини-теплиц</t>
  </si>
  <si>
    <t>Подпрограмма "Обеспечение реализации государственной программы"</t>
  </si>
  <si>
    <t>Основное мероприятие "Содержание аппарата Министерства и подведомственных учреждений"</t>
  </si>
  <si>
    <t>Финансовое обеспечение деятельности Министерства</t>
  </si>
  <si>
    <t>Предоставление подведомственным бюджетным (автономным) учреждениям субсидий на финансовое обеспечение выполнения государственного задания и на иные цели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</si>
  <si>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</si>
  <si>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Министерство агропромышленного комплекса и развития сельских территорий Ульяновской области (далее - Министерство)</t>
  </si>
  <si>
    <t>Министерство</t>
  </si>
  <si>
    <t>Министерство транспорта Ульяновской области</t>
  </si>
  <si>
    <t>Заключено соглашение с Федеральным дорожным агентством от 22.12.2021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t>
  </si>
  <si>
    <t>Заключено соглашение с Минсельхозом России от 28.12.2021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доводятся по мере заключения муниципальными образованиями контрактов</t>
  </si>
  <si>
    <r>
      <t>Государственная программа "</t>
    </r>
    <r>
      <rPr>
        <b/>
        <i/>
        <sz val="12"/>
        <color theme="1"/>
        <rFont val="Times New Roman"/>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r>
    <r>
      <rPr>
        <b/>
        <sz val="12"/>
        <color theme="1"/>
        <rFont val="Times New Roman"/>
        <family val="1"/>
        <charset val="204"/>
      </rPr>
      <t>"</t>
    </r>
  </si>
  <si>
    <t>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</si>
  <si>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Объем валового сбора картофеля</t>
  </si>
  <si>
    <t>тыс. тонн</t>
  </si>
  <si>
    <t>Доля застрахованного поголовья сельскохозяйственных животных в общем поголовье сельскохозяйственных животных</t>
  </si>
  <si>
    <t>%</t>
  </si>
  <si>
    <t>Доля застрахованной посевной (посадочной) площади в общей посевной (посадочной) площади (в условных единицах площади)</t>
  </si>
  <si>
    <t>Доля площади, засеваемой элитными семенами, в общей площади посевов, занятой семенами сортов растений</t>
  </si>
  <si>
    <t>тыс. голов</t>
  </si>
  <si>
    <t>Численность племенного маточного поголовья сельскохозяйственных животных (в пересчете на условные головы)</t>
  </si>
  <si>
    <t>6</t>
  </si>
  <si>
    <t>Объем производства молока</t>
  </si>
  <si>
    <t>7</t>
  </si>
  <si>
    <t>Размер посевных площадей, занятых зерновыми, зернобобовыми, масличными и кормовыми сельскохозяйственными культурами</t>
  </si>
  <si>
    <t>тыс. гектаров</t>
  </si>
  <si>
    <t>8</t>
  </si>
  <si>
    <t>Численность товарного поголовья коров специализированных мясных пород</t>
  </si>
  <si>
    <t xml:space="preserve"> тыс. голов</t>
  </si>
  <si>
    <t>9</t>
  </si>
  <si>
    <t>Объем валового сбора овощей открытого грунта</t>
  </si>
  <si>
    <t xml:space="preserve"> тыс. тонн</t>
  </si>
  <si>
    <t>10</t>
  </si>
  <si>
    <t>Объем валового сбора масличных культур (за исключением рапса и сои)</t>
  </si>
  <si>
    <t>11</t>
  </si>
  <si>
    <t>единиц</t>
  </si>
  <si>
    <t>Количество проектов грантополучателей, реализуемых с помощью грантовой поддержки на развитие семейных ферм и гранта "Агропрогресс", обеспечивающих прирост объема производства сельскохозяйственной продукции в отчетном году по отношению к предыдущему году не менее чем на 8 процентов</t>
  </si>
  <si>
    <t>12</t>
  </si>
  <si>
    <t>Основное мероприятие "Развитие отдельных подотраслей растениеводства и животноводства"</t>
  </si>
  <si>
    <t>Численность маточного товарного поголовья овец и коз (в том числе ярок и козочек от года и старше), за исключением племенных животных, в сельскохозяйственных организациях, крестьянских (фермерских) хозяйствах, включая индивидуальных предпринимателей</t>
  </si>
  <si>
    <t>тысяч голов</t>
  </si>
  <si>
    <t>13</t>
  </si>
  <si>
    <t>Количество проектов грантополучателей, реализуемых с помощью грантовой поддержки на развитие материально-технической базы сельскохозяйственных потребительских кооперативов, обеспечивших прирост объема реализации сельскохозяйственной продукции в отчетном году по отношению к предыдущему году не менее чем на 8 процентов</t>
  </si>
  <si>
    <t>14</t>
  </si>
  <si>
    <t>Площадь закладки многолетних насаждений</t>
  </si>
  <si>
    <t>15</t>
  </si>
  <si>
    <t>Прирост производства молока в сельскохозяйственных организациях, крестьянских (фермерских) хозяйствах и у индивидуальных предпринимателей за отчетный год по отношению к среднему за пять лет, предшествующих текущему финансовому году, объему производства молока</t>
  </si>
  <si>
    <t>16</t>
  </si>
  <si>
    <t>Объем производства скота и птицы на убой (в живом весе)</t>
  </si>
  <si>
    <t>17</t>
  </si>
  <si>
    <t>Объем производства товарной рыбы</t>
  </si>
  <si>
    <t>18</t>
  </si>
  <si>
    <t>Площадь уходных работ за многолетними насаждениями (до вступления в товарное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t>
  </si>
  <si>
    <t>19</t>
  </si>
  <si>
    <t>Объем реализованных зерновых культур собственного производства</t>
  </si>
  <si>
    <t>20</t>
  </si>
  <si>
    <t>Количество проектов развития сельского туризма, получивших государственную поддержку, обеспечивающих прирост производства сельскохозяйственной продукции (нарастающим итогом)</t>
  </si>
  <si>
    <t>21</t>
  </si>
  <si>
    <t>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t>
  </si>
  <si>
    <t>22</t>
  </si>
  <si>
    <t>23</t>
  </si>
  <si>
    <t>24</t>
  </si>
  <si>
    <t>25</t>
  </si>
  <si>
    <t>26</t>
  </si>
  <si>
    <t>27</t>
  </si>
  <si>
    <t>кв. метров</t>
  </si>
  <si>
    <t>километров</t>
  </si>
  <si>
    <t>Количество хозяйствующих субъектов, занятых в сфере розничной торговли</t>
  </si>
  <si>
    <t>Количество стационарных торговых объектов</t>
  </si>
  <si>
    <t>Обеспеченность населения площадью торговых объектов</t>
  </si>
  <si>
    <t xml:space="preserve"> кв. метров на 1000 человек</t>
  </si>
  <si>
    <t>Количество нестационарных торговых объектов</t>
  </si>
  <si>
    <t>28</t>
  </si>
  <si>
    <t>Доля оборота розничной торговли, осуществляемой дистанционным способом продажи товаров, в общем объеме оборота розничной торговли</t>
  </si>
  <si>
    <t>29</t>
  </si>
  <si>
    <t>Оборот розничной торговли субъектов малого и среднего предпринимательства</t>
  </si>
  <si>
    <t>млрд. рублей</t>
  </si>
  <si>
    <t>30</t>
  </si>
  <si>
    <t xml:space="preserve"> Индекс физического объема оборота розничной торговли</t>
  </si>
  <si>
    <t>31</t>
  </si>
  <si>
    <t>Оборот розничной торговли на душу населения</t>
  </si>
  <si>
    <t>тыс. рублей</t>
  </si>
  <si>
    <t>32</t>
  </si>
  <si>
    <t>человек</t>
  </si>
  <si>
    <t>33</t>
  </si>
  <si>
    <t>34</t>
  </si>
  <si>
    <t>35</t>
  </si>
  <si>
    <t>36</t>
  </si>
  <si>
    <t>Размер площади пашни, на которой реализованы мероприятия в области известкования кислых почв</t>
  </si>
  <si>
    <t>гектаров</t>
  </si>
  <si>
    <t>37</t>
  </si>
  <si>
    <t>Вовлечение в оборот выбывших сельскохозяйственных угодий за счет проведения культуртехнических мероприятий</t>
  </si>
  <si>
    <t>38</t>
  </si>
  <si>
    <t>Объем экспорта продукции агропромышленного комплекса</t>
  </si>
  <si>
    <t>миллиард долларов</t>
  </si>
  <si>
    <t>39</t>
  </si>
  <si>
    <t>Количество вовлеченных новых членов из числа субъектов малого и среднего предпринимательства в сфере агропромышленного комплекса и личных подсобных хозяйств граждан в сельскохозяйственную потребительскую кооперацию (с учетом необходимости вовлечения новых членов в сельскохозяйственные потребительские кооперативы до 2030 года)</t>
  </si>
  <si>
    <t>40</t>
  </si>
  <si>
    <t>Численность работников в расчете на 1 субъекта малого и среднего предпринимательства, получившего комплексную поддержку в сфере агропромышленного комплекса, накопленным итогом</t>
  </si>
  <si>
    <t>41</t>
  </si>
  <si>
    <t>Количество субъектов малого и среднего предпринимательства в сфере агропромышленного комплекса, получивших комплексную поддержку с момента начала предпринимательской деятельности до выхода на уровень развития, предполагающий интеграцию в более крупные единицы бизнеса (количество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</si>
  <si>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Увеличение реализации молока, собранного сельскохозяйственными потребительскими кооперативами у сельскохозяйственных товаропроизводителей, по сравнению с прошлым годом</t>
  </si>
  <si>
    <t>42</t>
  </si>
  <si>
    <t>43</t>
  </si>
  <si>
    <t>Доля средств,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 предусмотренных соглашениями, заключенными между Правительством Ульяновской области и Министерством сельского хозяйства Российской Федерации в соответствии с правилами, утвержденными Правительством Российской Федерации, в общем объеме средств, поступивших из федерального бюджета в областной бюджет Ульяновской области в соответствии с указанными соглашениями</t>
  </si>
  <si>
    <t>В работе. Целевой индикатор является годовым и определяется по итогам текущего года</t>
  </si>
  <si>
    <t>Министерство агропромышленного комплекса и развития сельских территорий Ульяновской области (далее – Министерство)</t>
  </si>
  <si>
    <t>Риски невыполнения целевого индикатора в настоящее время отсутсвуют</t>
  </si>
  <si>
    <t>x</t>
  </si>
  <si>
    <t>Расчёт целевого индикатора зависит от годовых значений текущего года</t>
  </si>
  <si>
    <t>В работе. Целевой индикатор является годовым и определяется по итогам текущего года. Согласно утверждённому плану реализации</t>
  </si>
  <si>
    <t>В работе. Целевой индикатор является годовым и определяется по итогам текущего года. Объекты двухгодичные, реализация согласно утвержденному плану - реализации</t>
  </si>
  <si>
    <t>Подготовка нормативных правовых актов, соглашений</t>
  </si>
  <si>
    <t>Подготовка соглашений</t>
  </si>
  <si>
    <t>Заключено соглашение с Минсельхозом России от 27.12.2021 № 082-09-2022-609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</si>
  <si>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Заключено соглашение с Минсельхозом России от 28.12.2021 № 082-09-2022-271 в рамках реализации федерального проекта "Содействие
занятости сельского населения"</t>
  </si>
  <si>
    <t>Заключено соглашение с Минсельхозом России от 28.12.2021 №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доводятся по мере заключения муниципальными образованиями контрактов</t>
  </si>
  <si>
    <t>Заключено соглашение с Минсельхозом России от 28.12.2021 № 082-09-2022-271 на обеспечение комплексного развития сельских территорий в рамках реализации федерального проекта "Благоустройство сельских
территорий". Денежные средства доводятся по мере заключения муниципальными образованиями контрактов</t>
  </si>
  <si>
    <t>Заключено соглашение с Федеральным дорожным агентством от 22.12.2021 №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t>
  </si>
  <si>
    <t>Заключено соглашение с Минсельхозом России от 28.12.2021 № 082-09-2022-271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Осуществлён сбор заявок от муниципальных образований, проведена проверка предоставленных документов; подписаны соглашения с муниципальными образованиями о предоставлении субсидий; осуществлено перечисление субсидий муниципальным образованиям и перечисление муниципальными образованиями субсидий гражданам, проживающим в сельской местности, на их счета, открытые в кредитных организациях. Освоение мероприятия 100,0 %</t>
  </si>
  <si>
    <t>Заключено соглашение с Минсельхозом России от 28.12.2021 № 082-17-2022-131 на возмещение производителям зерновых культур части
затрат на производство и реализацию зерновых культур</t>
  </si>
  <si>
    <t>Заключено соглашение с Минсельхозом России от 27.12.2021 № 082-09-2022-074 на поддержку сельскохозяйственного производства по отдельным подотраслям растениеводства и животноводства. В рамках указанной освоенной суммы предоставлена субсидия сельскохозяйственным товаропроизводителям. Выплата субсидий происходит по мере поступления установленного пакета документов</t>
  </si>
  <si>
    <r>
      <rPr>
        <b/>
        <sz val="8"/>
        <color theme="1"/>
        <rFont val="PT Astra Serif"/>
        <family val="1"/>
        <charset val="204"/>
      </rPr>
      <t>Государственная программа "</t>
    </r>
    <r>
      <rPr>
        <b/>
        <i/>
        <sz val="8"/>
        <color theme="1"/>
        <rFont val="PT Astra Serif"/>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t>
    </r>
    <r>
      <rPr>
        <b/>
        <sz val="8"/>
        <color theme="1"/>
        <rFont val="PT Astra Serif"/>
        <family val="1"/>
        <charset val="204"/>
      </rPr>
      <t>"</t>
    </r>
    <r>
      <rPr>
        <b/>
        <sz val="8"/>
        <rFont val="Times New Roman"/>
        <family val="1"/>
        <charset val="204"/>
      </rPr>
      <t xml:space="preserve"> </t>
    </r>
  </si>
  <si>
    <t xml:space="preserve">Реконструкция автомобильной дороги пос. Новоселки - пос. Ковыльный Мелекесского района Ульяновской области (от примыкания автомобильной дороги на пос. Просторы до улицы Центральной, д. 3 в пос. Ковыльный) </t>
  </si>
  <si>
    <t>13,2725 км</t>
  </si>
  <si>
    <t>9,6591 км</t>
  </si>
  <si>
    <t>11,0585 км</t>
  </si>
  <si>
    <t>13,828  км</t>
  </si>
  <si>
    <t>2021 - 2022 гг.</t>
  </si>
  <si>
    <t>7,468 км</t>
  </si>
  <si>
    <t>Строительство внутрипоселкового газопровода среднего и низкого давления в с.Стоговка (Кузоватовский район Ульяновской области)</t>
  </si>
  <si>
    <t>Строительство внутрипоселкового газопровода среднего и низкого давления в с.Спешневка (Кузоватовский район Ульяновской области)</t>
  </si>
  <si>
    <t>Строительство внутрипоселкового газопровода среднего и низкого давления в пос.Первомайский (Кузоватовский район Ульяновской области)</t>
  </si>
  <si>
    <t>Реконструкция водопровода с.Баевка (Кузоватовский район Ульяновской области)</t>
  </si>
  <si>
    <t>Строительство канализационных сетей и канализационной насосной станции микрорайона Лесхоза (Инзенский район Ульяновской области)</t>
  </si>
  <si>
    <t>Строительство водопровода по ул. Борьбы и реконструкция водовода в г. Инза (Инзенский район Ульяновской области)</t>
  </si>
  <si>
    <t>3,467 км</t>
  </si>
  <si>
    <t>Реконструкция  водовода р.п.Глотовка (Инзенский район Ульяновской области)</t>
  </si>
  <si>
    <t>6,457 км</t>
  </si>
  <si>
    <t>Комплексная компактная застройка и благоустройство микрорайона «Южный» в р.п. Новоспасское (Новоспасский район Ульяновской области)</t>
  </si>
  <si>
    <t>Министерство агропромышленного комплекса и развития сельских территорий Ульяновской области</t>
  </si>
  <si>
    <t>Дороги - 25000 кв.м; канализационные сети - 2,8 км; сети водоснабжения - 10,5 км; благоустройство - 65558 кв.м</t>
  </si>
  <si>
    <t>2022 - 2024 гг.</t>
  </si>
  <si>
    <t xml:space="preserve">
250746,90722 тыс. рублей</t>
  </si>
  <si>
    <t>км 5+000 - км 16+761</t>
  </si>
  <si>
    <t>1,685 км</t>
  </si>
  <si>
    <t>В работе. Целевой индикатор является годовым и определяется по итогам текущего года (официальные статистические данные)</t>
  </si>
  <si>
    <t>Сведения об исполнении расходных обязательств Ульяновской области по состоянию на 01.07.2022</t>
  </si>
  <si>
    <t>2.9.</t>
  </si>
  <si>
    <t>Предоставление предприятиям хлебопекарной промышленности субсидий в целях возмещения части их затрат, связанных с производством и реализацией произведенных и реализованных хлеба и хлебобулочных изделий</t>
  </si>
  <si>
    <t>Предоставление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</si>
  <si>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Определение победителей отбора образовательных организаций высшего образования, находящихся на территории Ульяновской области, для предоставления грантов в форме субсидий в целях возмещения части их затрат, связанных с реализацией проекта по организации деятельности научно-образовательного кластера агропромышленного комплекса на территории Ульяновской области, запланировано в 3 квартале</t>
  </si>
  <si>
    <t>Проведение отбора на предоставление садоводческим и огородническим некоммерческим товариществам субсидий в целях возмещения части их затрат, связанных с развитием экономической деятельности. Перечисление субсидии запланировано в 3 квартале</t>
  </si>
  <si>
    <t>Заключено соглашение с Минсельхозом России от 27.12.2021 № 082-09-2022-609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</si>
  <si>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части предоставления субсидий сельскохозяйственным потребительским кооперативам в целях возмещения части их затрат, связанных с их развитием, 14 сельскохозяйственных потребительских кооперативов получили поддержку в рамках проекта</t>
  </si>
  <si>
    <t>Предоставление подведомственному бюджетному учреждению субсидий на финансовое обеспечение выполнения государственного задания
и на иные цели в сумме 16676,8 тыс. рублей</t>
  </si>
  <si>
    <t xml:space="preserve">По итогам 2 квартала 2022 года в рамках финансового обеспечения деятельности Министерства освоена сумма в объёме 20254,2 тыс. рублей
</t>
  </si>
  <si>
    <t>Министерство жилищно-коммунального хозяйства и строительства Ульяновской области</t>
  </si>
  <si>
    <t>Заключено соглашение с Минсельхозом России от 11.04.2022 № 082-17-2022-208 на возмещение предприятиям хлебопекарной промышленности части затрат, связанных с производством и реализацией произведенных и реализованных хлеба и хлебобулочных изделий. Осуществлён частичный приём документов от предприятий хлебопекарной промышленности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предприятиям хлебопекарной промышленности</t>
  </si>
  <si>
    <t>Заключено соглашениес Минсельхозом России от 27.12.2021 № 082-09-2022-339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Денежные средства доводятся по мере заключения муниципальными образованиями контрактов</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</si>
  <si>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целях поддержки развития малых форм хозяйствования на селе 04 - 05 мая 2022 года состоялся конкурсный отбор по определению победителей на реализацию проекта создания и развития крестьянского (фермерского) хозяйства (проекта «Агростартап»). По итогам заседания конкурсной комиссии принято решение о предоставлении грантов 23 заявителям-гражданам, ставшим победителями конкурсного отбора «Агростартап», перечисление грантов завершено. Освоение мероприятия 100,0 %</t>
  </si>
  <si>
    <t>Фактическое исполнение на 01.07.2022</t>
  </si>
  <si>
    <t>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</si>
  <si>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Осуществлён частичный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</si>
  <si>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Осуществлён приём документов от хозяйствующих субъектов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хозяйствующим субъектам</t>
  </si>
  <si>
    <t xml:space="preserve">Осуществлён частичный сбор заявок от молодых специалистов и пенсионеров – бывших руководителей сельхозпредприятий
на перечисление выплат; рассмотрение заявок. В рамках указанной освоенной суммы осуществлено перечисление выплат пенсионерам и молодым специалистам сельскохозяйственной отрасли
</t>
  </si>
  <si>
    <t xml:space="preserve">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
</t>
  </si>
  <si>
    <t>Факт на 01.07.2022</t>
  </si>
  <si>
    <t>Сведения о достижении значений целевых индикаторов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01.07.2022</t>
  </si>
  <si>
    <t>44</t>
  </si>
  <si>
    <t>45</t>
  </si>
  <si>
    <t>Количество консультаций, данных садоводческим и (или) огородническим некоммерческим товариществам, осуществляющим деятельность на территории Ульяновской области, их членам, жителям Ульяновской области, не являющимся членами таких товариществ, по вопросам развития садоводства</t>
  </si>
  <si>
    <t>Количество мероприятий, в том числе обучающих семинаров, конференций, совещаний по вопросам развития садоводства, проведенных с участием садоводческих и (или) огороднических некоммерческих товариществ. При этом число таких товариществ, участвующих в одном мероприятии, не может быть менее 10</t>
  </si>
  <si>
    <t>Осуществлено строительство (приобретение) жилья гражданами,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 которым предоставлены целевые социальные выплаты</t>
  </si>
  <si>
    <t>Построены (реконструированы) и отремонтированы автомобильные дороги 4 и 5 категорий на сельских территориях</t>
  </si>
  <si>
    <t>Привлечены студенты для прохождения практики и осуществления трудовой деятельности к сельскохозяйственным товаропроизводителям и организациям, осуществляющим переработку сельскохозяйственной продукции, на сельских территориях</t>
  </si>
  <si>
    <t>Обучены специалисты для сельскохозяйственных товаропроизводителей и организаций, осуществляющих переработку сельскохозяйственной продукции, на сельских территориях</t>
  </si>
  <si>
    <t>Реализованы проекты по благоустройству общественных пространств на сельских территориях</t>
  </si>
  <si>
    <t>Реализованы проекты комплексного развития сельских территорий (агломераций)</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</si>
  <si>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01.07.2022</t>
  </si>
  <si>
    <t>Общие кассовые расходы по состоянию на 01.07.2022, тыс. рублей</t>
  </si>
  <si>
    <t>За 1 полугодие 2022 года, тыс. рублей</t>
  </si>
  <si>
    <t>Заключено соглашение с Федеральным дорожным агентством от 22.12.2021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t>
  </si>
  <si>
    <t>Заключено соглашение с Минсельхозом России от 28.12.2021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доводились по мере заключения муниципальными образованиями контрактов</t>
  </si>
  <si>
    <t>Заключено соглашениес Минсельхозом России от 27.12.2021 №082-09-2022-339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Денежные средства доводятся по мере заключения муниципальными образованиями контрактов</t>
  </si>
  <si>
    <t>Заключено соглашение с Минсельхозом России от 28.12.2021 № 082-09-2022-157 на стимулирование развития приоритетных подотраслей агропромышленного комплекса и развитие малых форм хозяйствования. В рамках указанной освенной суммы предоставлена субсидия хозяйствующим субъектам, выплаты происходили по мере поступления установленного пакета документов. 12.05.2022 - конкурсный отбор по определению победителей на получение грантовой поддержки на развитие семейных ферм, принято решение о предоставлении грантов 4 семейным фермам.  Предоставлена субсидия 1 сельскохозяйственному потребительскому кооперативу на финансовое обеспечение его затрат по обновлению материально-технической базы</t>
  </si>
  <si>
    <t>Заключено соглашение с Минсельхозом России от 29.12.2021 № 082-09-2022-667 на развитие сельского туризма. В рамках указанной освоенной суммы предоставлен грант хозяйствующему субъекту, признанному победителем конкурсного отбора проектов развития сельского туризма</t>
  </si>
  <si>
    <t>Заключено соглашение с Минсельхозом России от 27.12.2021 № 082-09-2022-680 на реализацию мероприятий в области мелиорации земель сельскохозяйственного назначения в рамках федерального проекта "Экспорт продукции агропромышленного комплекса". В рамках указанной освоенной суммы предоставлена субсидия сельскохозяйственным товаропроизводителям для реализации проекта</t>
  </si>
  <si>
    <t>В работе. Целевой индикатор является годовым и определяется по итогам текущего года. Достижение целевого индикатора связано с проведением мероприятий в летний период</t>
  </si>
  <si>
    <t>Значение целевого индикатора установлено для получателей субсидии из областного бюджета Ульяновской области на возмещение части затрат, связанных с развитием собственного производства коровьего молока. По состоянию на 01.07.2022 средства по указанному направлению до сельскохозяйственных товаропроизводителей не доведены в полном объёме. В связи с этим фактическое значение объёма производства молока по получателям субсидии будет известен после освоения лимита средств по указанному направлению</t>
  </si>
  <si>
    <t>Представление данных возможно после получения официальных статистических данных</t>
  </si>
  <si>
    <t>Учитывая реализацию проектов в отрасли рыбоводства по итогам 2022 года прогнозируется перевыполнение установленного целевого показателя на   30,0 %</t>
  </si>
  <si>
    <t xml:space="preserve"> Отрабатывается вопрос корректировки целевого индикатора</t>
  </si>
  <si>
    <t>Риски невыполнения целевого индикатора в настоящее время отсутсвуют, работы выполнены на 53,3 %</t>
  </si>
  <si>
    <t>В работе. Целевой индикатор является годовым и определяется по итогам текущего года. На первом этапе предоставлена субсидия 1 сельскохозяйственному потребительскому кооперативу на финансовое обеспечение его затрат по обновлению материально-технической базы (МТБ)</t>
  </si>
  <si>
    <t>Второй этап конкурса на получение гранта на развитие МТБ стартовал с 04.07.2022</t>
  </si>
  <si>
    <t>Значение характеризует реализацию национального проекта на территории Ульяновской области и отражает улучшение ситуации в соответствующей сфере её социально-экономического развития</t>
  </si>
  <si>
    <t xml:space="preserve">В работе. Целевой индикатор является годовым и определяется по итогам текущего года. Основная проблема – введение ряда временных ограничений, препятствующих осуществлять экспортную деятельность по определённым товарным позициям в целях обеспечения внутренней продовольственной безопасности страны.
Так, под запрет попал вывоз белого сахара, тростникового сахара-сырца, риса и рисовой крупы. Следует отметить, что постановлением Правительства Российской Федерации с 15 марта по 30 июня 2022 года включительно был введён временный запрет на вывоз зерновых культур за пределы территории Российской Федерации (включая страны ЕАЭС, за исключением Беларуси), что снизило экспортную активность зернотрейдеров в I полугодии 2022 года. Кроме того, для участников внешнеторговой деятельности введена нетарифная квота в отношении экспорта масла подсолнечного и жмыха подсолнечного до 31 августа текущего года.
Ещё одна трудность, с которой сегодня столкнулись участники внешнеторговой деятельности - проведение валютных банковских операций с зарубежными контрагентами
</t>
  </si>
  <si>
    <t>Стоит отметить, что в паспорте федерального проекта в подсистеме ГИИС «Электронный бюджет» целевой показатель на период 2022-2023 гг. обнулён по всем регионам. Однако,  на сегодняшний день Правительством РФ принимается окончательное решение в отношении параметров целевых показателей (в сторону уменьшения), после чего информация будет доведена до субъектов. Таким образом, Минсельхозом России в ближайшее время будет направлено дополнительное соглашение о корректировке целевого показателя. Кроме того Министерством в адрес руководителя федерального проекта «Экспорт продукции АПК» С.Л.Левина инициировано письмо о рассмотрении возможности корректировки целевого показателя по объёму экспорта продукции агропромышленного комплекса Ульяновской области на 2022 год (письмо от 26.04.2022 № 73-ИОГВ-09-03/1840). Учитывая внешнеполитические обстоятельства, Министерством прорабатываются возможные варианты по выходу продукции пищевой промышленности на альтернативные рынки (страны Центральной и Восточной Азии, страны Ближнего Востока, страны Индии). Так, 22.06.2022 Министерством при участии ФГБУ «Агроэкспорт», АО «Российский экспортный центр» и Центра поддержки экспорта АНО «Региональный центр поддержки и сопровождения предпринимательства», а также представителей экспортно-ориентированных компаний региона проведено совещание по вопросам развития экспорта продукции пищевой и перерабатывающей промышленности в дружественные страны. 
Кроме того, Министерство совместно с предприятиями пищевой промышленности региона под председательством Минсельхоза России на регулярной основе принимает участие в обучающих семинарах, стратегических сессиях, деловых миссиях, заседаниях круглого стола, международных выставках по вопросу продвижения продукции АПК на внешние рынки, а также оказывает консультационную поддержку</t>
  </si>
  <si>
    <t>Данные за 1 полугодие 2022 будут сформированы в октябре 2022 г. (представление данных возможно после получения официальных статистических данных)</t>
  </si>
  <si>
    <t>Данные за 1 полугодие 2022 будут сформированы в августе 2022 г. (представление данных возможно после получения официальных статистических данных)</t>
  </si>
  <si>
    <t>Оперативное доведение средств по указанному направлению до сельскохозяйственных товаропроизводителей</t>
  </si>
  <si>
    <t>В 2022 г. планируется  направление
в Минсельхоз России документов для регистрации в соответствии с Федеральным законом «О племенном животноводстве» племенного стада, принадлежащее ООО СХП «Волжанка» Ульяновского района</t>
  </si>
  <si>
    <t>Оперативное доведение средств по указанному направлению до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</si>
  <si>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Оперативное доведение средств по указанному направлению до получателей</t>
  </si>
  <si>
    <t>В работе. Целевой индикатор является годовым и определяется по итогам текущего года. Согласно утверждённому Плану реализации мероприятия полностью будут проведены в 3 квартале 2022 г.</t>
  </si>
  <si>
    <t>Риски невыполнения целевого индикатора в настоящее время отсутсвуют, работы выполнены на 80,0 %  согласно Плану реализации</t>
  </si>
  <si>
    <t>Риски невыполнения целевого индикатора в настоящее время отсутсвуют. Оперативный свод информации после получения официальных статистических данных</t>
  </si>
  <si>
    <t>Риски невыполнения целевого индикатора в настоящее время отсутсвуют.  Реализация согласно плану - графику, достижение основного показателя: август-сентябрь 2022 г.</t>
  </si>
  <si>
    <t>Риски невыполнения целевого индикатора в настоящее время отсутсвуют. Реализация согласно плану - графику; достижение основного показателя: сентябрь 2022 г.</t>
  </si>
  <si>
    <t>В работе. Целевой индикатор является годовым и определяется по итогам текущего года.  Согласно утверждённому Плану реализации мероприятия полностью будут проведены в 3 квартале 2022 г.</t>
  </si>
  <si>
    <t>В работе. Целевой индикатор является годовым и определяется по итогам текущего года. По состоянию на 01.07.2022 средства по указанному направлению до сельскохозяйственных товаропроизводителей не доведены в полном объёме. В связи с этим фактическое значение индикатора по получателям субсидии будет известен после освоения лимита средств по указанному направлению</t>
  </si>
  <si>
    <t>Средства по указанному направлению доведены в полном объёме. В связи с этим фактическое значение индикатора по получателям субсидии достигнут, увеличение фактического значения показателя не планируется</t>
  </si>
  <si>
    <t>Планируется скорректировать плановое значение в 3 кв. 2022 г.</t>
  </si>
  <si>
    <t>Данный целевой индикатор доведён
до региона федеральным центром
в рамках реализации федерального проекта. В настоящее время в соответсвии с письмом Минсельхоза России от 25.07.2022 № 10/835 федеральный центр ведёт работу по корректировке наименований результатов федерального проекта и установлению их плановых значений (ответ Минсельхоза Ульяновской области направлен письмом от 27.07.2022 № 73-ИОГВ-09-03/3308). В случае принятия федеральным центром окончательного решения в отношении параметров целевых показателей (в сторону увеличения) Минсельхозом Ульяновской области будет инициирован новый проект изменений в госпрограмму</t>
  </si>
  <si>
    <t>Риски перевыполнения целевого индикатора в настоящее время отсутсвуют (отраслевой анализ официальных статистических данных)</t>
  </si>
  <si>
    <t>Объем валового сбора зерновых и зернобобовых культур</t>
  </si>
  <si>
    <t>Прирост объема сельскохозяйственной продукции, произведенной в отчетном году крестьянскими (фермерскими) хозяйствами и индивидуальными предпринимателями, реализующими проекты с помощью грантовой поддержки на развитие семейных ферм и гранта "Агропрогресс", за последние пять лет (включая отчетный год), по отношению к предыдущему году</t>
  </si>
  <si>
    <t>процентов</t>
  </si>
  <si>
    <t>В рамках соглашения о выделении "компенсирующей" субсидии Минсельхозом России не установлено плановое значение для региона</t>
  </si>
  <si>
    <t>В рамках соглашения о выделении "стимулирующей" субсидии Минсельхозом России не установлено плановое значение для региона</t>
  </si>
  <si>
    <t>Прирост объема сельскохозяйственной продукции, реализованной в отчетном году сельскохозяйственными потребительскими кооперативами, получившими грантовую поддержку, за последние пять лет (включая отчетный год), по отношению к предыдущему году</t>
  </si>
  <si>
    <t>Объем остатка ссудной задолженности по субсидируемым кредитам (займам)</t>
  </si>
  <si>
    <t>млн. рублей</t>
  </si>
  <si>
    <t>В соответствии с постановлением Правительства РФ от 29.12.2016 № 1528 «Об утверждении Правил предоставления из федерального бюджета субсидий российским кредитным организациям, международным финансовым организациям и государственной корпорации развития «ВЭБ.РФ»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её реализацию, по льготной ставке» заёмщик подает в банк заявку по установленной форме и необходимые документы (в соответствии с правилами банка). Уполномоченный орган субъекта РФ лишь согласовывает проекты и уведомляет о своём решении уполномоченный банк. Уполномоченный банк предоставляет заемщику кредитные ресурсы в соответствии с кредитным договором (соглашением). Субсидии предоставляются уполномоченным банкам в пределах бюджетных ассигнований, предусмотренных федеральным законом о федеральном бюджете на соответствующий финансовый год и плановый период. В связи с чем Минсельхозом России не установлено плановое значение для региона</t>
  </si>
  <si>
    <t xml:space="preserve"> тонн</t>
  </si>
  <si>
    <t>Объем продовольственной пшеницы, приобретенной производителями муки с использованием иных межбюджетных трансфертов</t>
  </si>
  <si>
    <t>Объем произведенных и реализованных хлеба и хлебобулочных изделий с использованием компенсации</t>
  </si>
  <si>
    <t>Объем реализованного сахара белого в организации розничной торговли по цене, не превышающей 36 рублей за 1 килограмм (включая налог на добавленную стоимость), на условиях FCA (передача на складе грузоотправителя с погрузкой на транспортное средство грузополучателя), и (или) на условиях EXW (передача на складе грузоотправителя), и (или) на иных условиях поставки за вычетом дополнительных расходов на фасовку и доставку</t>
  </si>
  <si>
    <t>килограммов</t>
  </si>
  <si>
    <t>Мера государственной поддержки по данному направлению в текущем году не оказывается</t>
  </si>
  <si>
    <t>Планируется скорректировать плановое значение в 3 кв. 2022 г. в соответствии с заключённым дополнительным соглашением с Минсельхозом России</t>
  </si>
  <si>
    <t>Количество созданных рабочих мест (заполненных штатных единиц) в период реализации проектов, отобранных для субсидирования</t>
  </si>
  <si>
    <t>Создание рабочих мест планируется в 2023 году по итогу реализации проектов  комплексного развития сельских территорий (агломераций)</t>
  </si>
  <si>
    <t>Обустроены объектами инженерной инфраструктуры и благоустроены площадки, расположенные на сельских территориях, под компактную жилищную застройку</t>
  </si>
  <si>
    <t>Размер площади мелиорируемых земель, введенных в эксплуатацию за счет реконструкции, технического перевооружения и строительства новых мелиоративных систем общего и индивидуального пользования</t>
  </si>
  <si>
    <t>46</t>
  </si>
  <si>
    <t>47</t>
  </si>
  <si>
    <t>48</t>
  </si>
  <si>
    <t>49</t>
  </si>
  <si>
    <t>50</t>
  </si>
  <si>
    <t>51</t>
  </si>
  <si>
    <t>52</t>
  </si>
  <si>
    <t>53</t>
  </si>
  <si>
    <t>54</t>
  </si>
  <si>
    <t>55</t>
  </si>
  <si>
    <t>Окончание реализации проектов по созданию объектов инженерной инфраструктуры и благоустройство площадок, расположенных на сельских территориях, под компактную жилищную застройку планируется в 2024 году</t>
  </si>
  <si>
    <t>Планируется скорректировать плановое значение в 3 кв. 2022 г. с учётом скорректированного Минсельхозом России показателя в рамках реализации регионального проекта "Экспорт продукции АПК Ульяновской области"</t>
  </si>
  <si>
    <t>Расчёт целевого индикатора зависит от годовых значений текущего года  (ведётся отраслевой анализ данных)</t>
  </si>
</sst>
</file>

<file path=xl/styles.xml><?xml version="1.0" encoding="utf-8"?>
<styleSheet xmlns="http://schemas.openxmlformats.org/spreadsheetml/2006/main">
  <numFmts count="6">
    <numFmt numFmtId="44" formatCode="_-* #,##0.00\ &quot;₽&quot;_-;\-* #,##0.00\ &quot;₽&quot;_-;_-* &quot;-&quot;??\ &quot;₽&quot;_-;_-@_-"/>
    <numFmt numFmtId="164" formatCode="#,##0.0"/>
    <numFmt numFmtId="165" formatCode="#,##0.000"/>
    <numFmt numFmtId="166" formatCode="0.0%"/>
    <numFmt numFmtId="167" formatCode="0.000"/>
    <numFmt numFmtId="168" formatCode="#,##0.00000"/>
  </numFmts>
  <fonts count="51">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color rgb="FF000000"/>
      <name val="Arial Cyr"/>
      <family val="2"/>
    </font>
    <font>
      <sz val="10"/>
      <color rgb="FF000000"/>
      <name val="Arial Cyr"/>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sz val="8"/>
      <name val="Times New Roman"/>
      <family val="1"/>
    </font>
    <font>
      <b/>
      <sz val="11"/>
      <color indexed="8"/>
      <name val="Times New Roman"/>
      <family val="1"/>
      <charset val="204"/>
    </font>
    <font>
      <sz val="11"/>
      <color indexed="8"/>
      <name val="Times New Roman"/>
      <family val="1"/>
      <charset val="204"/>
    </font>
    <font>
      <b/>
      <sz val="8"/>
      <name val="Arial"/>
      <family val="2"/>
      <charset val="204"/>
    </font>
    <font>
      <b/>
      <sz val="8"/>
      <color rgb="FF333333"/>
      <name val="Times New Roman"/>
      <family val="1"/>
      <charset val="204"/>
    </font>
    <font>
      <sz val="8"/>
      <color rgb="FF333333"/>
      <name val="Times New Roman"/>
      <family val="1"/>
      <charset val="204"/>
    </font>
    <font>
      <sz val="8"/>
      <name val="Arial"/>
      <family val="2"/>
      <charset val="204"/>
    </font>
    <font>
      <sz val="12"/>
      <color indexed="8"/>
      <name val="Times New Roman"/>
      <family val="2"/>
      <charset val="204"/>
    </font>
    <font>
      <b/>
      <sz val="12"/>
      <color theme="1"/>
      <name val="Times New Roman"/>
      <family val="1"/>
      <charset val="204"/>
    </font>
    <font>
      <b/>
      <i/>
      <sz val="12"/>
      <color theme="1"/>
      <name val="Times New Roman"/>
      <family val="1"/>
      <charset val="204"/>
    </font>
    <font>
      <i/>
      <sz val="12"/>
      <color theme="1"/>
      <name val="Times New Roman"/>
      <family val="1"/>
      <charset val="204"/>
    </font>
    <font>
      <b/>
      <sz val="8"/>
      <color theme="1"/>
      <name val="PT Astra Serif"/>
      <family val="1"/>
      <charset val="204"/>
    </font>
    <font>
      <b/>
      <i/>
      <sz val="8"/>
      <color theme="1"/>
      <name val="PT Astra Serif"/>
      <family val="1"/>
      <charset val="204"/>
    </font>
    <font>
      <b/>
      <sz val="8"/>
      <color theme="1"/>
      <name val="Times New Roman"/>
      <family val="1"/>
      <charset val="204"/>
    </font>
    <font>
      <sz val="8"/>
      <color rgb="FF00B050"/>
      <name val="Times New Roman"/>
      <family val="1"/>
      <charset val="204"/>
    </font>
  </fonts>
  <fills count="4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FF"/>
        <bgColor rgb="FFF2F2F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8">
    <xf numFmtId="0" fontId="0" fillId="0" borderId="0"/>
    <xf numFmtId="0" fontId="3" fillId="0" borderId="0"/>
    <xf numFmtId="49" fontId="4" fillId="0" borderId="10">
      <alignment horizontal="left" shrinkToFit="1"/>
    </xf>
    <xf numFmtId="4" fontId="5" fillId="0" borderId="10">
      <alignment horizontal="right" vertical="top" shrinkToFit="1"/>
    </xf>
    <xf numFmtId="0" fontId="3" fillId="0" borderId="0"/>
    <xf numFmtId="9" fontId="3"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3" fillId="30" borderId="15" applyNumberFormat="0" applyAlignment="0" applyProtection="0"/>
    <xf numFmtId="0" fontId="15" fillId="31" borderId="18" applyNumberFormat="0" applyAlignment="0" applyProtection="0"/>
    <xf numFmtId="4" fontId="22" fillId="0" borderId="21">
      <alignment horizontal="right" vertical="top" shrinkToFit="1"/>
    </xf>
    <xf numFmtId="0" fontId="17" fillId="0" borderId="0" applyNumberFormat="0" applyFill="0" applyBorder="0" applyAlignment="0" applyProtection="0"/>
    <xf numFmtId="0" fontId="9" fillId="32" borderId="0" applyNumberFormat="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11" fillId="33" borderId="15" applyNumberFormat="0" applyAlignment="0" applyProtection="0"/>
    <xf numFmtId="0" fontId="14" fillId="0" borderId="17" applyNumberFormat="0" applyFill="0" applyAlignment="0" applyProtection="0"/>
    <xf numFmtId="0" fontId="10" fillId="34" borderId="0" applyNumberFormat="0" applyBorder="0" applyAlignment="0" applyProtection="0"/>
    <xf numFmtId="0" fontId="26" fillId="35" borderId="19" applyNumberFormat="0" applyFont="0" applyAlignment="0" applyProtection="0"/>
    <xf numFmtId="0" fontId="12" fillId="30" borderId="16" applyNumberFormat="0" applyAlignment="0" applyProtection="0"/>
    <xf numFmtId="0" fontId="27" fillId="0" borderId="0" applyNumberFormat="0" applyFill="0" applyBorder="0" applyAlignment="0" applyProtection="0"/>
    <xf numFmtId="0" fontId="18" fillId="0" borderId="20" applyNumberFormat="0" applyFill="0" applyAlignment="0" applyProtection="0"/>
    <xf numFmtId="0" fontId="16" fillId="0" borderId="0" applyNumberFormat="0" applyFill="0" applyBorder="0" applyAlignment="0" applyProtection="0"/>
    <xf numFmtId="44" fontId="26" fillId="0" borderId="0" applyFont="0" applyFill="0" applyBorder="0" applyAlignment="0" applyProtection="0"/>
    <xf numFmtId="0" fontId="28" fillId="36" borderId="0"/>
    <xf numFmtId="0" fontId="8" fillId="0" borderId="0"/>
    <xf numFmtId="0" fontId="8" fillId="0" borderId="0"/>
    <xf numFmtId="0" fontId="8" fillId="0" borderId="0"/>
    <xf numFmtId="0" fontId="29" fillId="0" borderId="0"/>
    <xf numFmtId="0" fontId="29" fillId="0" borderId="0"/>
    <xf numFmtId="0" fontId="1" fillId="2"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0" fontId="30" fillId="0" borderId="0"/>
    <xf numFmtId="164" fontId="26" fillId="0" borderId="0" applyFont="0" applyFill="0" applyBorder="0" applyAlignment="0" applyProtection="0"/>
    <xf numFmtId="164" fontId="26" fillId="0" borderId="0" applyFont="0" applyFill="0" applyBorder="0" applyAlignment="0" applyProtection="0"/>
    <xf numFmtId="168" fontId="31" fillId="0" borderId="0" applyFont="0" applyFill="0" applyBorder="0" applyAlignment="0" applyProtection="0"/>
    <xf numFmtId="4" fontId="35" fillId="0" borderId="22">
      <alignment horizontal="right" vertical="top" shrinkToFit="1"/>
    </xf>
    <xf numFmtId="4" fontId="22" fillId="0" borderId="21">
      <alignment horizontal="right" vertical="top" shrinkToFit="1"/>
    </xf>
    <xf numFmtId="4" fontId="22" fillId="0" borderId="21">
      <alignment horizontal="right" vertical="top" shrinkToFit="1"/>
    </xf>
    <xf numFmtId="0" fontId="43" fillId="0" borderId="0"/>
    <xf numFmtId="0" fontId="28" fillId="0" borderId="0"/>
  </cellStyleXfs>
  <cellXfs count="319">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4" fontId="0" fillId="0" borderId="0" xfId="0" applyNumberFormat="1" applyFont="1" applyFill="1" applyAlignment="1">
      <alignment horizontal="center" vertical="top"/>
    </xf>
    <xf numFmtId="165" fontId="0" fillId="0" borderId="0" xfId="0" applyNumberFormat="1" applyFont="1" applyFill="1" applyAlignment="1">
      <alignment horizontal="center" vertical="top"/>
    </xf>
    <xf numFmtId="0" fontId="0" fillId="0" borderId="0" xfId="0" applyNumberFormat="1" applyFont="1" applyFill="1" applyAlignment="1">
      <alignment horizontal="center" vertical="center"/>
    </xf>
    <xf numFmtId="164" fontId="7" fillId="0" borderId="1" xfId="0" applyNumberFormat="1" applyFont="1" applyFill="1" applyBorder="1" applyAlignment="1">
      <alignment horizontal="center" vertical="center" wrapText="1"/>
    </xf>
    <xf numFmtId="0" fontId="33" fillId="4" borderId="1" xfId="51" applyFont="1" applyFill="1" applyBorder="1" applyAlignment="1">
      <alignment horizontal="center" vertical="center" wrapText="1"/>
    </xf>
    <xf numFmtId="0" fontId="33" fillId="0" borderId="1" xfId="51" applyFont="1" applyFill="1" applyBorder="1" applyAlignment="1">
      <alignment horizontal="center" vertical="center" wrapText="1"/>
    </xf>
    <xf numFmtId="166" fontId="33" fillId="0" borderId="1" xfId="51" applyNumberFormat="1" applyFont="1" applyFill="1" applyBorder="1" applyAlignment="1">
      <alignment horizontal="center" vertical="center" wrapText="1"/>
    </xf>
    <xf numFmtId="0" fontId="20" fillId="3" borderId="0" xfId="4" applyFont="1" applyFill="1" applyAlignment="1" applyProtection="1">
      <alignment horizontal="center" vertical="top" wrapText="1"/>
      <protection hidden="1"/>
    </xf>
    <xf numFmtId="0" fontId="20" fillId="0" borderId="0" xfId="4" applyFont="1" applyBorder="1" applyAlignment="1" applyProtection="1">
      <alignment vertical="top" wrapText="1"/>
      <protection hidden="1"/>
    </xf>
    <xf numFmtId="0" fontId="39" fillId="3" borderId="0" xfId="4" applyFont="1" applyFill="1" applyBorder="1" applyAlignment="1" applyProtection="1">
      <alignment vertical="top" wrapText="1"/>
      <protection hidden="1"/>
    </xf>
    <xf numFmtId="0" fontId="20" fillId="3" borderId="0" xfId="4" applyFont="1" applyFill="1" applyBorder="1" applyAlignment="1" applyProtection="1">
      <alignment vertical="top" wrapText="1"/>
      <protection hidden="1"/>
    </xf>
    <xf numFmtId="0" fontId="20" fillId="3" borderId="0" xfId="4" applyFont="1" applyFill="1" applyBorder="1" applyAlignment="1" applyProtection="1">
      <alignment vertical="top"/>
      <protection hidden="1"/>
    </xf>
    <xf numFmtId="166" fontId="21" fillId="3" borderId="1" xfId="4" applyNumberFormat="1" applyFont="1" applyFill="1" applyBorder="1" applyAlignment="1" applyProtection="1">
      <alignment horizontal="center" vertical="top" wrapText="1"/>
      <protection hidden="1"/>
    </xf>
    <xf numFmtId="49" fontId="21"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20" fillId="0" borderId="0" xfId="1" applyNumberFormat="1" applyFont="1" applyAlignment="1" applyProtection="1">
      <alignment horizontal="center" vertical="top"/>
      <protection locked="0"/>
    </xf>
    <xf numFmtId="0" fontId="20" fillId="0" borderId="0" xfId="1" applyFont="1" applyAlignment="1" applyProtection="1">
      <alignment vertical="top"/>
      <protection locked="0"/>
    </xf>
    <xf numFmtId="0" fontId="39" fillId="0" borderId="0" xfId="4" applyFont="1" applyAlignment="1" applyProtection="1">
      <alignment vertical="top"/>
      <protection locked="0"/>
    </xf>
    <xf numFmtId="0" fontId="20" fillId="0" borderId="0" xfId="1" applyFont="1" applyAlignment="1" applyProtection="1">
      <alignment horizontal="center" vertical="top"/>
      <protection locked="0"/>
    </xf>
    <xf numFmtId="0" fontId="20" fillId="0" borderId="0" xfId="4" applyFont="1" applyAlignment="1" applyProtection="1">
      <alignment vertical="top"/>
      <protection locked="0"/>
    </xf>
    <xf numFmtId="0" fontId="20" fillId="3" borderId="0" xfId="1" applyFont="1" applyFill="1" applyAlignment="1" applyProtection="1">
      <alignment vertical="top"/>
      <protection locked="0"/>
    </xf>
    <xf numFmtId="0" fontId="39" fillId="3" borderId="0" xfId="4" applyFont="1" applyFill="1" applyAlignment="1" applyProtection="1">
      <alignment vertical="top"/>
      <protection locked="0"/>
    </xf>
    <xf numFmtId="0" fontId="21" fillId="0" borderId="0" xfId="4" applyFont="1" applyAlignment="1" applyProtection="1">
      <alignment vertical="top"/>
      <protection locked="0"/>
    </xf>
    <xf numFmtId="0" fontId="21" fillId="38" borderId="1" xfId="1" applyFont="1" applyFill="1" applyBorder="1" applyAlignment="1" applyProtection="1">
      <alignment vertical="top"/>
      <protection locked="0"/>
    </xf>
    <xf numFmtId="0" fontId="20" fillId="0" borderId="1" xfId="4" applyFont="1" applyBorder="1" applyAlignment="1" applyProtection="1">
      <alignment vertical="top"/>
      <protection locked="0"/>
    </xf>
    <xf numFmtId="0" fontId="39" fillId="0" borderId="1" xfId="4" applyFont="1" applyBorder="1" applyAlignment="1" applyProtection="1">
      <alignment vertical="top"/>
      <protection locked="0"/>
    </xf>
    <xf numFmtId="166" fontId="21" fillId="0" borderId="0" xfId="5" applyNumberFormat="1" applyFont="1" applyAlignment="1" applyProtection="1">
      <alignment vertical="top"/>
      <protection locked="0"/>
    </xf>
    <xf numFmtId="49" fontId="20" fillId="0" borderId="0" xfId="4" applyNumberFormat="1" applyFont="1" applyBorder="1" applyAlignment="1" applyProtection="1">
      <alignment horizontal="center" vertical="top" wrapText="1"/>
      <protection hidden="1"/>
    </xf>
    <xf numFmtId="10" fontId="20" fillId="0" borderId="1" xfId="4" applyNumberFormat="1" applyFont="1" applyBorder="1" applyAlignment="1" applyProtection="1">
      <alignment vertical="top"/>
      <protection locked="0"/>
    </xf>
    <xf numFmtId="0" fontId="21" fillId="0" borderId="0" xfId="1" applyFont="1" applyAlignment="1" applyProtection="1">
      <alignment vertical="top" wrapText="1"/>
      <protection locked="0"/>
    </xf>
    <xf numFmtId="0" fontId="21" fillId="0" borderId="1" xfId="4" applyFont="1" applyBorder="1" applyAlignment="1" applyProtection="1">
      <alignment vertical="top"/>
      <protection locked="0"/>
    </xf>
    <xf numFmtId="0" fontId="42" fillId="0" borderId="1" xfId="4" applyFont="1" applyBorder="1" applyAlignment="1" applyProtection="1">
      <alignment vertical="top"/>
      <protection locked="0"/>
    </xf>
    <xf numFmtId="0" fontId="42" fillId="0" borderId="0" xfId="4" applyFont="1" applyAlignment="1" applyProtection="1">
      <alignment vertical="top"/>
      <protection locked="0"/>
    </xf>
    <xf numFmtId="49" fontId="20" fillId="4" borderId="1" xfId="4" applyNumberFormat="1" applyFont="1" applyFill="1" applyBorder="1" applyAlignment="1" applyProtection="1">
      <alignment horizontal="center" vertical="top" wrapText="1"/>
      <protection hidden="1"/>
    </xf>
    <xf numFmtId="166" fontId="20" fillId="4" borderId="1" xfId="4" applyNumberFormat="1" applyFont="1" applyFill="1" applyBorder="1" applyAlignment="1" applyProtection="1">
      <alignment horizontal="center" vertical="top" wrapText="1"/>
      <protection hidden="1"/>
    </xf>
    <xf numFmtId="164" fontId="21" fillId="4" borderId="1" xfId="1" applyNumberFormat="1" applyFont="1" applyFill="1" applyBorder="1" applyAlignment="1">
      <alignment horizontal="center" vertical="top" wrapText="1"/>
    </xf>
    <xf numFmtId="0" fontId="20" fillId="4" borderId="1" xfId="4" applyFont="1" applyFill="1" applyBorder="1" applyAlignment="1">
      <alignment horizontal="left" vertical="top" wrapText="1"/>
    </xf>
    <xf numFmtId="0" fontId="20" fillId="4" borderId="1" xfId="4" applyFont="1" applyFill="1" applyBorder="1" applyAlignment="1" applyProtection="1">
      <alignment horizontal="center" vertical="top" wrapText="1"/>
      <protection hidden="1"/>
    </xf>
    <xf numFmtId="0" fontId="20" fillId="3" borderId="1" xfId="4" applyFont="1" applyFill="1" applyBorder="1" applyAlignment="1" applyProtection="1">
      <alignment horizontal="center" vertical="top" wrapText="1"/>
      <protection hidden="1"/>
    </xf>
    <xf numFmtId="0" fontId="21" fillId="3" borderId="1" xfId="0" applyFont="1" applyFill="1" applyBorder="1" applyAlignment="1">
      <alignment horizontal="center" vertical="top" wrapText="1"/>
    </xf>
    <xf numFmtId="166" fontId="21" fillId="3" borderId="1" xfId="50" applyNumberFormat="1" applyFont="1" applyFill="1" applyBorder="1" applyAlignment="1">
      <alignment horizontal="center" vertical="top"/>
    </xf>
    <xf numFmtId="0" fontId="21" fillId="3" borderId="1" xfId="50" applyFont="1" applyFill="1" applyBorder="1" applyAlignment="1">
      <alignment horizontal="center" vertical="top" wrapText="1"/>
    </xf>
    <xf numFmtId="166" fontId="21" fillId="0" borderId="1" xfId="4" applyNumberFormat="1" applyFont="1" applyBorder="1" applyAlignment="1" applyProtection="1">
      <alignment horizontal="center" vertical="top"/>
      <protection locked="0"/>
    </xf>
    <xf numFmtId="2" fontId="21" fillId="3" borderId="11" xfId="50" applyNumberFormat="1" applyFont="1" applyFill="1" applyBorder="1" applyAlignment="1">
      <alignment horizontal="center" vertical="top" wrapText="1"/>
    </xf>
    <xf numFmtId="49" fontId="20" fillId="5" borderId="1" xfId="4" applyNumberFormat="1" applyFont="1" applyFill="1" applyBorder="1" applyAlignment="1" applyProtection="1">
      <alignment horizontal="center" vertical="top" wrapText="1"/>
      <protection hidden="1"/>
    </xf>
    <xf numFmtId="166" fontId="20" fillId="5" borderId="1" xfId="4" applyNumberFormat="1" applyFont="1" applyFill="1" applyBorder="1" applyAlignment="1" applyProtection="1">
      <alignment horizontal="center" vertical="top" wrapText="1"/>
      <protection hidden="1"/>
    </xf>
    <xf numFmtId="0" fontId="20" fillId="5" borderId="1" xfId="4" applyFont="1" applyFill="1" applyBorder="1" applyAlignment="1">
      <alignment horizontal="left" vertical="top" wrapText="1"/>
    </xf>
    <xf numFmtId="0" fontId="20" fillId="5" borderId="1" xfId="4" applyFont="1" applyFill="1" applyBorder="1" applyAlignment="1" applyProtection="1">
      <alignment horizontal="center" vertical="top" wrapText="1"/>
      <protection hidden="1"/>
    </xf>
    <xf numFmtId="0" fontId="42" fillId="3" borderId="0" xfId="4" applyFont="1" applyFill="1" applyAlignment="1" applyProtection="1">
      <alignment vertical="top"/>
      <protection locked="0"/>
    </xf>
    <xf numFmtId="49" fontId="21" fillId="0" borderId="0" xfId="4" applyNumberFormat="1" applyFont="1" applyFill="1" applyBorder="1" applyAlignment="1" applyProtection="1">
      <alignment horizontal="center" vertical="top" wrapText="1"/>
      <protection hidden="1"/>
    </xf>
    <xf numFmtId="164" fontId="21" fillId="0" borderId="0" xfId="4" applyNumberFormat="1" applyFont="1" applyFill="1" applyBorder="1" applyAlignment="1" applyProtection="1">
      <alignment horizontal="center" vertical="top" wrapText="1"/>
      <protection hidden="1"/>
    </xf>
    <xf numFmtId="166" fontId="21" fillId="0" borderId="0" xfId="4" applyNumberFormat="1" applyFont="1" applyFill="1" applyBorder="1" applyAlignment="1" applyProtection="1">
      <alignment horizontal="center" vertical="top" wrapText="1"/>
      <protection hidden="1"/>
    </xf>
    <xf numFmtId="0" fontId="21" fillId="0" borderId="0" xfId="4" applyFont="1" applyFill="1" applyBorder="1" applyAlignment="1" applyProtection="1">
      <alignment vertical="top" wrapText="1"/>
      <protection locked="0"/>
    </xf>
    <xf numFmtId="0" fontId="21" fillId="0" borderId="0" xfId="4" applyFont="1" applyFill="1" applyBorder="1" applyAlignment="1" applyProtection="1">
      <alignment horizontal="center" vertical="top" wrapText="1"/>
      <protection hidden="1"/>
    </xf>
    <xf numFmtId="0" fontId="21" fillId="3" borderId="0" xfId="4" applyFont="1" applyFill="1" applyBorder="1" applyAlignment="1" applyProtection="1">
      <alignment horizontal="center" vertical="top" wrapText="1"/>
      <protection hidden="1"/>
    </xf>
    <xf numFmtId="10" fontId="21" fillId="3" borderId="0" xfId="4" applyNumberFormat="1" applyFont="1" applyFill="1" applyBorder="1" applyAlignment="1" applyProtection="1">
      <alignment horizontal="center" vertical="top" wrapText="1"/>
      <protection hidden="1"/>
    </xf>
    <xf numFmtId="49" fontId="42" fillId="0" borderId="0" xfId="4" applyNumberFormat="1" applyFont="1" applyAlignment="1" applyProtection="1">
      <alignment horizontal="center" vertical="top"/>
      <protection locked="0"/>
    </xf>
    <xf numFmtId="0" fontId="21" fillId="0" borderId="0" xfId="4" applyFont="1" applyFill="1" applyBorder="1" applyAlignment="1" applyProtection="1">
      <alignment vertical="top" wrapText="1"/>
      <protection hidden="1"/>
    </xf>
    <xf numFmtId="0" fontId="21" fillId="0" borderId="0" xfId="4" applyFont="1" applyBorder="1" applyAlignment="1" applyProtection="1">
      <alignment vertical="top"/>
      <protection locked="0"/>
    </xf>
    <xf numFmtId="0" fontId="20" fillId="0" borderId="0" xfId="4" applyFont="1" applyAlignment="1" applyProtection="1">
      <alignment horizontal="center" vertical="top"/>
      <protection locked="0"/>
    </xf>
    <xf numFmtId="0" fontId="42" fillId="0" borderId="0" xfId="4" applyFont="1" applyAlignment="1" applyProtection="1">
      <alignment horizontal="center" vertical="top"/>
      <protection locked="0"/>
    </xf>
    <xf numFmtId="0" fontId="21" fillId="37" borderId="1" xfId="1" applyFont="1" applyFill="1" applyBorder="1" applyAlignment="1" applyProtection="1">
      <alignment vertical="top"/>
      <protection locked="0"/>
    </xf>
    <xf numFmtId="0" fontId="21" fillId="37" borderId="6" xfId="1" applyFont="1" applyFill="1" applyBorder="1" applyAlignment="1" applyProtection="1">
      <alignment vertical="top"/>
      <protection locked="0"/>
    </xf>
    <xf numFmtId="166" fontId="21" fillId="37" borderId="0" xfId="5" applyNumberFormat="1" applyFont="1" applyFill="1" applyAlignment="1" applyProtection="1">
      <alignment vertical="top"/>
      <protection locked="0"/>
    </xf>
    <xf numFmtId="0" fontId="21" fillId="37" borderId="0" xfId="4" applyFont="1" applyFill="1" applyAlignment="1" applyProtection="1">
      <alignment vertical="top"/>
      <protection locked="0"/>
    </xf>
    <xf numFmtId="167" fontId="41" fillId="37" borderId="0" xfId="1" applyNumberFormat="1" applyFont="1" applyFill="1" applyBorder="1" applyAlignment="1" applyProtection="1">
      <alignment horizontal="center" vertical="top" wrapText="1"/>
      <protection hidden="1"/>
    </xf>
    <xf numFmtId="0" fontId="20" fillId="37" borderId="1" xfId="1" applyFont="1" applyFill="1" applyBorder="1" applyAlignment="1" applyProtection="1">
      <alignment vertical="top"/>
      <protection locked="0"/>
    </xf>
    <xf numFmtId="0" fontId="20" fillId="37" borderId="6" xfId="1" applyFont="1" applyFill="1" applyBorder="1" applyAlignment="1" applyProtection="1">
      <alignment vertical="top"/>
      <protection locked="0"/>
    </xf>
    <xf numFmtId="0" fontId="20" fillId="39" borderId="0" xfId="4" applyFont="1" applyFill="1" applyAlignment="1" applyProtection="1">
      <alignment vertical="top"/>
      <protection locked="0"/>
    </xf>
    <xf numFmtId="0" fontId="21" fillId="39" borderId="0" xfId="4" applyFont="1" applyFill="1" applyAlignment="1" applyProtection="1">
      <alignment vertical="top"/>
      <protection locked="0"/>
    </xf>
    <xf numFmtId="0" fontId="21" fillId="39" borderId="1" xfId="1" applyFont="1" applyFill="1" applyBorder="1" applyAlignment="1" applyProtection="1">
      <alignment vertical="top"/>
      <protection locked="0"/>
    </xf>
    <xf numFmtId="166" fontId="21" fillId="39" borderId="0" xfId="5" applyNumberFormat="1" applyFont="1" applyFill="1" applyAlignment="1" applyProtection="1">
      <alignment vertical="top"/>
      <protection locked="0"/>
    </xf>
    <xf numFmtId="0" fontId="21" fillId="39" borderId="1" xfId="4" applyFont="1" applyFill="1" applyBorder="1" applyAlignment="1" applyProtection="1">
      <alignment horizontal="center" vertical="top"/>
      <protection locked="0"/>
    </xf>
    <xf numFmtId="0" fontId="21" fillId="39" borderId="0" xfId="1" applyFont="1" applyFill="1" applyAlignment="1" applyProtection="1">
      <alignment vertical="top" wrapText="1"/>
      <protection locked="0"/>
    </xf>
    <xf numFmtId="0" fontId="21" fillId="39" borderId="1" xfId="1" applyFont="1" applyFill="1" applyBorder="1" applyAlignment="1" applyProtection="1">
      <alignment horizontal="center" vertical="top" wrapText="1"/>
      <protection hidden="1"/>
    </xf>
    <xf numFmtId="0" fontId="21" fillId="39" borderId="1" xfId="4" applyFont="1" applyFill="1" applyBorder="1" applyAlignment="1" applyProtection="1">
      <alignment horizontal="left" vertical="top" wrapText="1"/>
      <protection locked="0"/>
    </xf>
    <xf numFmtId="0" fontId="41" fillId="39" borderId="1" xfId="1" applyFont="1" applyFill="1" applyBorder="1" applyAlignment="1" applyProtection="1">
      <alignment horizontal="center" vertical="top" wrapText="1"/>
      <protection hidden="1"/>
    </xf>
    <xf numFmtId="0" fontId="20" fillId="39" borderId="1" xfId="1" applyFont="1" applyFill="1" applyBorder="1" applyAlignment="1" applyProtection="1">
      <alignment vertical="top"/>
      <protection locked="0"/>
    </xf>
    <xf numFmtId="0" fontId="21" fillId="8" borderId="1" xfId="1" applyFont="1" applyFill="1" applyBorder="1" applyAlignment="1">
      <alignment horizontal="center" vertical="center" wrapText="1"/>
    </xf>
    <xf numFmtId="0" fontId="20" fillId="8"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164" fontId="20" fillId="3" borderId="1" xfId="1" applyNumberFormat="1" applyFont="1" applyFill="1" applyBorder="1" applyAlignment="1">
      <alignment horizontal="center" vertical="center" wrapText="1"/>
    </xf>
    <xf numFmtId="166" fontId="21" fillId="41" borderId="1" xfId="56"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64" fontId="21" fillId="40" borderId="1" xfId="1" applyNumberFormat="1" applyFont="1" applyFill="1" applyBorder="1" applyAlignment="1">
      <alignment horizontal="center" vertical="center" wrapText="1"/>
    </xf>
    <xf numFmtId="0" fontId="21" fillId="40" borderId="1" xfId="1" applyFont="1" applyFill="1" applyBorder="1" applyAlignment="1">
      <alignment horizontal="center" vertical="center" wrapText="1"/>
    </xf>
    <xf numFmtId="0" fontId="21" fillId="40" borderId="1" xfId="1" applyNumberFormat="1" applyFont="1" applyFill="1" applyBorder="1" applyAlignment="1">
      <alignment horizontal="center" vertical="center" wrapText="1"/>
    </xf>
    <xf numFmtId="0" fontId="21" fillId="40" borderId="1" xfId="1" applyFont="1" applyFill="1" applyBorder="1" applyAlignment="1">
      <alignment horizontal="left" vertical="center" wrapText="1"/>
    </xf>
    <xf numFmtId="166" fontId="21" fillId="8" borderId="1" xfId="56" applyNumberFormat="1" applyFont="1" applyFill="1" applyBorder="1" applyAlignment="1">
      <alignment horizontal="center" vertical="center" wrapText="1"/>
    </xf>
    <xf numFmtId="164" fontId="21" fillId="8" borderId="1" xfId="1" applyNumberFormat="1" applyFont="1" applyFill="1" applyBorder="1" applyAlignment="1">
      <alignment horizontal="center" vertical="center" wrapText="1"/>
    </xf>
    <xf numFmtId="164" fontId="0" fillId="0" borderId="0" xfId="0" applyNumberFormat="1"/>
    <xf numFmtId="166" fontId="20" fillId="8" borderId="1" xfId="56" applyNumberFormat="1" applyFont="1" applyFill="1" applyBorder="1" applyAlignment="1">
      <alignment horizontal="center" vertical="center" wrapText="1"/>
    </xf>
    <xf numFmtId="164" fontId="20" fillId="8" borderId="1" xfId="1" applyNumberFormat="1" applyFont="1" applyFill="1" applyBorder="1" applyAlignment="1">
      <alignment horizontal="center" vertical="center" wrapText="1"/>
    </xf>
    <xf numFmtId="166" fontId="21" fillId="0" borderId="1" xfId="56" applyNumberFormat="1" applyFont="1" applyFill="1" applyBorder="1" applyAlignment="1" applyProtection="1">
      <alignment horizontal="center" vertical="center" wrapText="1"/>
      <protection locked="0"/>
    </xf>
    <xf numFmtId="164" fontId="28" fillId="36" borderId="0" xfId="49" applyNumberFormat="1"/>
    <xf numFmtId="166" fontId="26" fillId="0" borderId="0" xfId="56" applyNumberFormat="1" applyAlignment="1">
      <alignment horizontal="center"/>
    </xf>
    <xf numFmtId="0" fontId="28" fillId="36" borderId="0" xfId="49"/>
    <xf numFmtId="164" fontId="28" fillId="36" borderId="0" xfId="49" applyNumberFormat="1" applyAlignment="1">
      <alignment horizontal="center"/>
    </xf>
    <xf numFmtId="0" fontId="28" fillId="36" borderId="0" xfId="49" applyAlignment="1">
      <alignment horizontal="center"/>
    </xf>
    <xf numFmtId="0" fontId="38" fillId="36" borderId="0" xfId="49" applyFont="1" applyAlignment="1">
      <alignment horizontal="right" vertical="center"/>
    </xf>
    <xf numFmtId="166" fontId="38" fillId="0" borderId="0" xfId="56" applyNumberFormat="1" applyFont="1" applyAlignment="1">
      <alignment horizontal="center"/>
    </xf>
    <xf numFmtId="164" fontId="38" fillId="36" borderId="0" xfId="49" applyNumberFormat="1" applyFont="1" applyAlignment="1">
      <alignment horizontal="center" vertical="center"/>
    </xf>
    <xf numFmtId="164" fontId="38" fillId="36" borderId="0" xfId="49" applyNumberFormat="1" applyFont="1"/>
    <xf numFmtId="0" fontId="38" fillId="36" borderId="0" xfId="49" applyFont="1"/>
    <xf numFmtId="164" fontId="38" fillId="36" borderId="0" xfId="49" applyNumberFormat="1" applyFont="1" applyAlignment="1">
      <alignment horizontal="center"/>
    </xf>
    <xf numFmtId="0" fontId="38" fillId="36" borderId="0" xfId="49" applyFont="1" applyAlignment="1">
      <alignment horizontal="center"/>
    </xf>
    <xf numFmtId="166" fontId="33" fillId="3" borderId="1" xfId="51" applyNumberFormat="1" applyFont="1" applyFill="1" applyBorder="1" applyAlignment="1">
      <alignment horizontal="center" vertical="center" wrapText="1"/>
    </xf>
    <xf numFmtId="0" fontId="21" fillId="3" borderId="1" xfId="0" applyFont="1" applyFill="1" applyBorder="1" applyAlignment="1">
      <alignment vertical="top" wrapText="1"/>
    </xf>
    <xf numFmtId="0" fontId="21" fillId="3" borderId="1" xfId="1" applyFont="1" applyFill="1" applyBorder="1" applyAlignment="1">
      <alignment horizontal="center" vertical="center" wrapText="1"/>
    </xf>
    <xf numFmtId="0" fontId="20" fillId="8" borderId="3" xfId="1" applyNumberFormat="1" applyFont="1" applyFill="1" applyBorder="1" applyAlignment="1">
      <alignment horizontal="center" vertical="center" wrapText="1"/>
    </xf>
    <xf numFmtId="164" fontId="21" fillId="3" borderId="1" xfId="1" applyNumberFormat="1" applyFont="1" applyFill="1" applyBorder="1" applyAlignment="1">
      <alignment horizontal="center" vertical="center" wrapText="1"/>
    </xf>
    <xf numFmtId="164" fontId="21" fillId="0" borderId="2" xfId="49" applyNumberFormat="1" applyFont="1" applyFill="1" applyBorder="1" applyAlignment="1" applyProtection="1">
      <alignment horizontal="center" vertical="center" wrapText="1"/>
      <protection locked="0"/>
    </xf>
    <xf numFmtId="164" fontId="21"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0" fontId="20" fillId="8" borderId="3" xfId="1" applyNumberFormat="1" applyFont="1" applyFill="1" applyBorder="1" applyAlignment="1">
      <alignment horizontal="center" vertical="center" wrapText="1"/>
    </xf>
    <xf numFmtId="0" fontId="21" fillId="3" borderId="1" xfId="1" applyFont="1" applyFill="1" applyBorder="1" applyAlignment="1">
      <alignment horizontal="center" vertical="center" wrapText="1"/>
    </xf>
    <xf numFmtId="164" fontId="21" fillId="3" borderId="1" xfId="1" applyNumberFormat="1" applyFont="1" applyFill="1" applyBorder="1" applyAlignment="1">
      <alignment horizontal="center" vertical="center" wrapText="1"/>
    </xf>
    <xf numFmtId="9" fontId="32" fillId="0" borderId="0" xfId="56" applyFont="1" applyFill="1" applyAlignment="1">
      <alignment horizontal="center"/>
    </xf>
    <xf numFmtId="9" fontId="26" fillId="0" borderId="0" xfId="56" applyFill="1" applyAlignment="1">
      <alignment horizontal="center"/>
    </xf>
    <xf numFmtId="9" fontId="21" fillId="0" borderId="1" xfId="56" applyFont="1" applyFill="1" applyBorder="1" applyAlignment="1">
      <alignment horizontal="center" vertical="center" wrapText="1"/>
    </xf>
    <xf numFmtId="0" fontId="20" fillId="39" borderId="0" xfId="1" applyFont="1" applyFill="1" applyBorder="1" applyAlignment="1" applyProtection="1">
      <alignment vertical="top"/>
      <protection locked="0"/>
    </xf>
    <xf numFmtId="0" fontId="20" fillId="37" borderId="0" xfId="1" applyFont="1" applyFill="1" applyBorder="1" applyAlignment="1" applyProtection="1">
      <alignment vertical="top"/>
      <protection locked="0"/>
    </xf>
    <xf numFmtId="164" fontId="21" fillId="5" borderId="1" xfId="1" applyNumberFormat="1" applyFont="1" applyFill="1" applyBorder="1" applyAlignment="1">
      <alignment horizontal="center" vertical="top" wrapText="1"/>
    </xf>
    <xf numFmtId="49" fontId="20" fillId="42" borderId="1" xfId="4" applyNumberFormat="1" applyFont="1" applyFill="1" applyBorder="1" applyAlignment="1" applyProtection="1">
      <alignment horizontal="center" vertical="top" wrapText="1"/>
      <protection hidden="1"/>
    </xf>
    <xf numFmtId="166" fontId="20" fillId="42" borderId="1" xfId="4" applyNumberFormat="1" applyFont="1" applyFill="1" applyBorder="1" applyAlignment="1" applyProtection="1">
      <alignment horizontal="center" vertical="top" wrapText="1"/>
      <protection hidden="1"/>
    </xf>
    <xf numFmtId="164" fontId="21" fillId="42" borderId="1" xfId="1" applyNumberFormat="1" applyFont="1" applyFill="1" applyBorder="1" applyAlignment="1">
      <alignment horizontal="center" vertical="top" wrapText="1"/>
    </xf>
    <xf numFmtId="0" fontId="20" fillId="42" borderId="1" xfId="4" applyFont="1" applyFill="1" applyBorder="1" applyAlignment="1">
      <alignment horizontal="left" vertical="top" wrapText="1"/>
    </xf>
    <xf numFmtId="0" fontId="20" fillId="42" borderId="1" xfId="4" applyFont="1" applyFill="1" applyBorder="1" applyAlignment="1" applyProtection="1">
      <alignment horizontal="center" vertical="top" wrapText="1"/>
      <protection hidden="1"/>
    </xf>
    <xf numFmtId="0" fontId="21" fillId="40" borderId="2" xfId="1" applyFont="1" applyFill="1" applyBorder="1" applyAlignment="1">
      <alignment horizontal="left" vertical="center" wrapText="1"/>
    </xf>
    <xf numFmtId="0" fontId="21" fillId="42" borderId="2" xfId="1" applyNumberFormat="1" applyFont="1" applyFill="1" applyBorder="1" applyAlignment="1">
      <alignment horizontal="center" vertical="center" wrapText="1"/>
    </xf>
    <xf numFmtId="0" fontId="21" fillId="42" borderId="1" xfId="1" applyFont="1" applyFill="1" applyBorder="1" applyAlignment="1">
      <alignment horizontal="center" vertical="center" wrapText="1"/>
    </xf>
    <xf numFmtId="164" fontId="21" fillId="42" borderId="1" xfId="1" applyNumberFormat="1" applyFont="1" applyFill="1" applyBorder="1" applyAlignment="1">
      <alignment horizontal="center" vertical="center" wrapText="1"/>
    </xf>
    <xf numFmtId="166" fontId="21" fillId="42" borderId="1" xfId="56" applyNumberFormat="1" applyFont="1" applyFill="1" applyBorder="1" applyAlignment="1">
      <alignment horizontal="center" vertical="center" wrapText="1"/>
    </xf>
    <xf numFmtId="0" fontId="33" fillId="42" borderId="1" xfId="51" applyFont="1" applyFill="1" applyBorder="1" applyAlignment="1">
      <alignment horizontal="center" vertical="center" wrapText="1"/>
    </xf>
    <xf numFmtId="166" fontId="33" fillId="42" borderId="1" xfId="51" applyNumberFormat="1" applyFont="1" applyFill="1" applyBorder="1" applyAlignment="1">
      <alignment horizontal="center" vertical="center" wrapText="1"/>
    </xf>
    <xf numFmtId="0" fontId="33" fillId="5" borderId="1" xfId="51" applyFont="1" applyFill="1" applyBorder="1" applyAlignment="1">
      <alignment horizontal="center" vertical="center" wrapText="1"/>
    </xf>
    <xf numFmtId="166" fontId="33" fillId="5"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33" fillId="5" borderId="1" xfId="51" applyNumberFormat="1" applyFont="1" applyFill="1" applyBorder="1" applyAlignment="1">
      <alignment horizontal="center" vertical="center" wrapText="1"/>
    </xf>
    <xf numFmtId="164" fontId="33" fillId="42" borderId="1" xfId="51" applyNumberFormat="1" applyFont="1" applyFill="1" applyBorder="1" applyAlignment="1">
      <alignment horizontal="center" vertical="center" wrapText="1"/>
    </xf>
    <xf numFmtId="0" fontId="33" fillId="42" borderId="5" xfId="51" applyFont="1" applyFill="1" applyBorder="1" applyAlignment="1">
      <alignment horizontal="center" vertical="center" wrapText="1"/>
    </xf>
    <xf numFmtId="164" fontId="33" fillId="0" borderId="1" xfId="51" applyNumberFormat="1" applyFont="1" applyFill="1" applyBorder="1" applyAlignment="1">
      <alignment horizontal="center" vertical="center" wrapText="1"/>
    </xf>
    <xf numFmtId="164" fontId="33" fillId="3" borderId="1" xfId="51" applyNumberFormat="1" applyFont="1" applyFill="1" applyBorder="1" applyAlignment="1">
      <alignment horizontal="center" vertical="center" wrapText="1"/>
    </xf>
    <xf numFmtId="0" fontId="33" fillId="3" borderId="1" xfId="51" applyFont="1" applyFill="1" applyBorder="1" applyAlignment="1">
      <alignment horizontal="center" vertical="center" wrapText="1"/>
    </xf>
    <xf numFmtId="0" fontId="7" fillId="0" borderId="0" xfId="0" applyNumberFormat="1" applyFont="1" applyFill="1" applyAlignment="1">
      <alignment horizontal="center" vertical="center"/>
    </xf>
    <xf numFmtId="0" fontId="44" fillId="0" borderId="0" xfId="0" applyNumberFormat="1" applyFont="1" applyFill="1" applyBorder="1" applyAlignment="1">
      <alignment horizontal="center" vertical="center"/>
    </xf>
    <xf numFmtId="0" fontId="7" fillId="0" borderId="0" xfId="0" applyFont="1" applyFill="1" applyAlignment="1">
      <alignment horizontal="center" vertical="center"/>
    </xf>
    <xf numFmtId="164" fontId="7" fillId="0" borderId="0" xfId="0" applyNumberFormat="1" applyFont="1" applyFill="1" applyAlignment="1">
      <alignment horizontal="center" vertical="center"/>
    </xf>
    <xf numFmtId="165" fontId="7" fillId="0" borderId="0" xfId="0" applyNumberFormat="1" applyFont="1" applyFill="1" applyAlignment="1">
      <alignment horizontal="center" vertical="center"/>
    </xf>
    <xf numFmtId="164" fontId="44" fillId="0" borderId="0" xfId="0" applyNumberFormat="1" applyFont="1" applyFill="1" applyBorder="1" applyAlignment="1">
      <alignment horizontal="center" vertical="center"/>
    </xf>
    <xf numFmtId="166" fontId="33" fillId="4"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0" xfId="1" applyFont="1" applyAlignment="1" applyProtection="1">
      <alignment horizontal="center" vertical="center"/>
      <protection locked="0"/>
    </xf>
    <xf numFmtId="164" fontId="33" fillId="4" borderId="1" xfId="51" applyNumberFormat="1" applyFont="1" applyFill="1" applyBorder="1" applyAlignment="1">
      <alignment horizontal="center" vertical="center" wrapText="1"/>
    </xf>
    <xf numFmtId="0" fontId="21" fillId="3" borderId="0" xfId="0" applyFont="1" applyFill="1" applyBorder="1" applyAlignment="1">
      <alignment vertical="top" wrapText="1"/>
    </xf>
    <xf numFmtId="0" fontId="21" fillId="3" borderId="0" xfId="0" applyFont="1" applyFill="1" applyBorder="1" applyAlignment="1">
      <alignment horizontal="center" vertical="top" wrapText="1"/>
    </xf>
    <xf numFmtId="166" fontId="21" fillId="3" borderId="0" xfId="50" applyNumberFormat="1" applyFont="1" applyFill="1" applyBorder="1" applyAlignment="1">
      <alignment horizontal="center" vertical="top"/>
    </xf>
    <xf numFmtId="0" fontId="21" fillId="3" borderId="0" xfId="50" applyFont="1" applyFill="1" applyBorder="1" applyAlignment="1">
      <alignment horizontal="center" vertical="top" wrapText="1"/>
    </xf>
    <xf numFmtId="166" fontId="21" fillId="3" borderId="0" xfId="4" applyNumberFormat="1" applyFont="1" applyFill="1" applyBorder="1" applyAlignment="1" applyProtection="1">
      <alignment horizontal="center" vertical="top" wrapText="1"/>
      <protection hidden="1"/>
    </xf>
    <xf numFmtId="0" fontId="21" fillId="3" borderId="1" xfId="0" applyNumberFormat="1" applyFont="1" applyFill="1" applyBorder="1" applyAlignment="1">
      <alignment vertical="top" wrapText="1"/>
    </xf>
    <xf numFmtId="9" fontId="21" fillId="0" borderId="2" xfId="56" applyFont="1" applyFill="1" applyBorder="1" applyAlignment="1">
      <alignment horizontal="center" vertical="center" wrapText="1"/>
    </xf>
    <xf numFmtId="164" fontId="21" fillId="3" borderId="1" xfId="1" applyNumberFormat="1" applyFont="1" applyFill="1" applyBorder="1" applyAlignment="1">
      <alignment horizontal="center" vertical="center" wrapText="1"/>
    </xf>
    <xf numFmtId="0" fontId="21" fillId="3" borderId="1" xfId="1" applyFont="1" applyFill="1" applyBorder="1" applyAlignment="1">
      <alignment horizontal="center" vertical="center" wrapText="1"/>
    </xf>
    <xf numFmtId="0" fontId="2" fillId="3" borderId="1" xfId="50" applyFont="1" applyFill="1" applyBorder="1" applyAlignment="1">
      <alignment horizontal="center" vertical="top" wrapText="1"/>
    </xf>
    <xf numFmtId="9" fontId="20" fillId="0" borderId="1" xfId="56" applyFont="1" applyFill="1" applyBorder="1" applyAlignment="1">
      <alignment horizontal="center" vertical="center" wrapText="1"/>
    </xf>
    <xf numFmtId="9" fontId="20" fillId="0" borderId="1" xfId="56" applyFont="1" applyFill="1" applyBorder="1" applyAlignment="1">
      <alignment vertical="center" wrapText="1"/>
    </xf>
    <xf numFmtId="0" fontId="20" fillId="8" borderId="1" xfId="1" applyFont="1" applyFill="1" applyBorder="1" applyAlignment="1">
      <alignment horizontal="center" vertical="center" wrapText="1"/>
    </xf>
    <xf numFmtId="164" fontId="20" fillId="8" borderId="2" xfId="1" applyNumberFormat="1" applyFont="1" applyFill="1" applyBorder="1" applyAlignment="1">
      <alignment vertical="center" wrapText="1"/>
    </xf>
    <xf numFmtId="0" fontId="20" fillId="8" borderId="5" xfId="1" applyFont="1" applyFill="1" applyBorder="1" applyAlignment="1">
      <alignment vertical="center" wrapText="1"/>
    </xf>
    <xf numFmtId="164" fontId="32" fillId="3" borderId="1" xfId="51" applyNumberFormat="1" applyFont="1" applyFill="1" applyBorder="1" applyAlignment="1">
      <alignment horizontal="center" vertical="center" wrapText="1"/>
    </xf>
    <xf numFmtId="0" fontId="21" fillId="0" borderId="1" xfId="4" applyFont="1" applyFill="1" applyBorder="1" applyAlignment="1" applyProtection="1">
      <alignment horizontal="center" vertical="center" wrapText="1"/>
      <protection hidden="1"/>
    </xf>
    <xf numFmtId="0" fontId="50" fillId="3" borderId="1" xfId="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50" fillId="3" borderId="0" xfId="1" applyFont="1" applyFill="1" applyBorder="1" applyAlignment="1" applyProtection="1">
      <alignment horizontal="center" vertical="top" wrapText="1"/>
      <protection hidden="1"/>
    </xf>
    <xf numFmtId="0" fontId="50" fillId="0" borderId="0" xfId="1" applyFont="1" applyFill="1" applyBorder="1" applyAlignment="1" applyProtection="1">
      <alignment horizontal="center" vertical="top" wrapText="1"/>
      <protection hidden="1"/>
    </xf>
    <xf numFmtId="0" fontId="21" fillId="0" borderId="0" xfId="4" applyFont="1" applyAlignment="1" applyProtection="1">
      <alignment horizontal="center" vertical="top"/>
      <protection locked="0"/>
    </xf>
    <xf numFmtId="0" fontId="21" fillId="0" borderId="0" xfId="1" applyFont="1" applyAlignment="1" applyProtection="1">
      <alignment horizontal="right" vertical="top"/>
      <protection locked="0"/>
    </xf>
    <xf numFmtId="0" fontId="21" fillId="0" borderId="1" xfId="4" applyFont="1" applyFill="1" applyBorder="1" applyAlignment="1" applyProtection="1">
      <alignment horizontal="center" vertical="center" wrapText="1"/>
      <protection hidden="1"/>
    </xf>
    <xf numFmtId="164" fontId="49" fillId="3" borderId="1" xfId="1"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0" fontId="21" fillId="43" borderId="1" xfId="0" applyFont="1" applyFill="1" applyBorder="1" applyAlignment="1">
      <alignment horizontal="center" vertical="top" wrapText="1"/>
    </xf>
    <xf numFmtId="2" fontId="2" fillId="43" borderId="11" xfId="50" applyNumberFormat="1" applyFont="1" applyFill="1" applyBorder="1" applyAlignment="1">
      <alignment horizontal="center" vertical="top" wrapText="1"/>
    </xf>
    <xf numFmtId="0" fontId="2" fillId="43" borderId="1" xfId="0" applyFont="1" applyFill="1" applyBorder="1" applyAlignment="1">
      <alignment horizontal="center" vertical="top" wrapText="1"/>
    </xf>
    <xf numFmtId="2" fontId="21" fillId="3" borderId="1" xfId="0" applyNumberFormat="1" applyFont="1" applyFill="1" applyBorder="1" applyAlignment="1">
      <alignment horizontal="center" vertical="top" wrapText="1"/>
    </xf>
    <xf numFmtId="2" fontId="2" fillId="43" borderId="1" xfId="0" applyNumberFormat="1" applyFont="1" applyFill="1" applyBorder="1" applyAlignment="1">
      <alignment horizontal="center" vertical="top" wrapText="1"/>
    </xf>
    <xf numFmtId="0" fontId="33" fillId="0" borderId="2" xfId="51" applyFont="1" applyFill="1" applyBorder="1" applyAlignment="1">
      <alignment horizontal="center" vertical="center" wrapText="1"/>
    </xf>
    <xf numFmtId="0" fontId="33" fillId="0" borderId="3" xfId="51" applyFont="1" applyFill="1" applyBorder="1" applyAlignment="1">
      <alignment horizontal="center" vertical="center" wrapText="1"/>
    </xf>
    <xf numFmtId="0" fontId="33" fillId="0" borderId="5" xfId="51" applyFont="1" applyFill="1" applyBorder="1" applyAlignment="1">
      <alignment horizontal="center" vertical="center" wrapText="1"/>
    </xf>
    <xf numFmtId="0" fontId="33" fillId="42" borderId="2" xfId="51" applyNumberFormat="1" applyFont="1" applyFill="1" applyBorder="1" applyAlignment="1">
      <alignment horizontal="center" vertical="center" wrapText="1"/>
    </xf>
    <xf numFmtId="0" fontId="33" fillId="42" borderId="3" xfId="51" applyNumberFormat="1" applyFont="1" applyFill="1" applyBorder="1" applyAlignment="1">
      <alignment horizontal="center" vertical="center" wrapText="1"/>
    </xf>
    <xf numFmtId="0" fontId="33" fillId="42" borderId="5" xfId="51" applyNumberFormat="1" applyFont="1" applyFill="1" applyBorder="1" applyAlignment="1">
      <alignment horizontal="center" vertical="center" wrapText="1"/>
    </xf>
    <xf numFmtId="0" fontId="7" fillId="42" borderId="2" xfId="51" applyFont="1" applyFill="1" applyBorder="1" applyAlignment="1">
      <alignment horizontal="center" vertical="center" wrapText="1"/>
    </xf>
    <xf numFmtId="0" fontId="7" fillId="42" borderId="3" xfId="51" applyFont="1" applyFill="1" applyBorder="1" applyAlignment="1">
      <alignment horizontal="center" vertical="center" wrapText="1"/>
    </xf>
    <xf numFmtId="0" fontId="7" fillId="42" borderId="5" xfId="5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3" fillId="0" borderId="2" xfId="51" applyNumberFormat="1" applyFont="1" applyFill="1" applyBorder="1" applyAlignment="1">
      <alignment horizontal="center" vertical="center" wrapText="1"/>
    </xf>
    <xf numFmtId="0" fontId="33" fillId="0" borderId="3" xfId="51" applyNumberFormat="1" applyFont="1" applyFill="1" applyBorder="1" applyAlignment="1">
      <alignment horizontal="center" vertical="center" wrapText="1"/>
    </xf>
    <xf numFmtId="0" fontId="33" fillId="0" borderId="5" xfId="51" applyNumberFormat="1" applyFont="1" applyFill="1" applyBorder="1" applyAlignment="1">
      <alignment horizontal="center" vertical="center" wrapText="1"/>
    </xf>
    <xf numFmtId="0" fontId="33" fillId="42" borderId="2" xfId="51" applyFont="1" applyFill="1" applyBorder="1" applyAlignment="1">
      <alignment horizontal="center" vertical="center" wrapText="1"/>
    </xf>
    <xf numFmtId="0" fontId="33" fillId="42" borderId="3" xfId="51" applyFont="1" applyFill="1" applyBorder="1" applyAlignment="1">
      <alignment horizontal="center" vertical="center" wrapText="1"/>
    </xf>
    <xf numFmtId="0" fontId="33" fillId="42" borderId="5" xfId="51" applyFont="1" applyFill="1" applyBorder="1" applyAlignment="1">
      <alignment horizontal="center" vertical="center" wrapText="1"/>
    </xf>
    <xf numFmtId="0" fontId="33" fillId="5" borderId="1" xfId="51" applyNumberFormat="1" applyFont="1" applyFill="1" applyBorder="1" applyAlignment="1">
      <alignment horizontal="center" vertical="center" wrapText="1"/>
    </xf>
    <xf numFmtId="0" fontId="33" fillId="5" borderId="1" xfId="51" applyFont="1" applyFill="1" applyBorder="1" applyAlignment="1">
      <alignment horizontal="center" vertical="center" wrapText="1"/>
    </xf>
    <xf numFmtId="0" fontId="33" fillId="5" borderId="2" xfId="51" applyFont="1" applyFill="1" applyBorder="1" applyAlignment="1">
      <alignment horizontal="center" vertical="center" wrapText="1"/>
    </xf>
    <xf numFmtId="0" fontId="33" fillId="5" borderId="3" xfId="51" applyFont="1" applyFill="1" applyBorder="1" applyAlignment="1">
      <alignment horizontal="center" vertical="center" wrapText="1"/>
    </xf>
    <xf numFmtId="0" fontId="33" fillId="5" borderId="5" xfId="51" applyFont="1" applyFill="1" applyBorder="1" applyAlignment="1">
      <alignment horizontal="center" vertical="center" wrapText="1"/>
    </xf>
    <xf numFmtId="0" fontId="44"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33" fillId="4" borderId="1" xfId="51" applyFont="1" applyFill="1" applyBorder="1" applyAlignment="1" applyProtection="1">
      <alignment horizontal="center" vertical="center" wrapText="1"/>
      <protection locked="0"/>
    </xf>
    <xf numFmtId="0" fontId="6" fillId="4" borderId="1" xfId="51" applyFont="1" applyFill="1" applyBorder="1" applyAlignment="1">
      <alignment horizontal="center" vertical="center"/>
    </xf>
    <xf numFmtId="0" fontId="34" fillId="4" borderId="1" xfId="51" applyFont="1" applyFill="1" applyBorder="1" applyAlignment="1">
      <alignment horizontal="center" vertical="center"/>
    </xf>
    <xf numFmtId="0" fontId="44" fillId="4" borderId="2" xfId="51" applyFont="1" applyFill="1" applyBorder="1" applyAlignment="1">
      <alignment horizontal="center" vertical="center" wrapText="1"/>
    </xf>
    <xf numFmtId="0" fontId="34" fillId="4" borderId="3" xfId="51" applyFont="1" applyFill="1" applyBorder="1" applyAlignment="1">
      <alignment horizontal="center" vertical="center" wrapText="1"/>
    </xf>
    <xf numFmtId="0" fontId="34" fillId="4" borderId="5" xfId="5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40" fillId="42" borderId="6" xfId="4" applyFont="1" applyFill="1" applyBorder="1" applyAlignment="1" applyProtection="1">
      <alignment horizontal="left" vertical="top" wrapText="1"/>
      <protection hidden="1"/>
    </xf>
    <xf numFmtId="0" fontId="40" fillId="42" borderId="7" xfId="4" applyFont="1" applyFill="1" applyBorder="1" applyAlignment="1" applyProtection="1">
      <alignment horizontal="left" vertical="top" wrapText="1"/>
      <protection hidden="1"/>
    </xf>
    <xf numFmtId="0" fontId="40" fillId="42" borderId="4" xfId="4" applyFont="1" applyFill="1" applyBorder="1" applyAlignment="1" applyProtection="1">
      <alignment horizontal="left" vertical="top" wrapText="1"/>
      <protection hidden="1"/>
    </xf>
    <xf numFmtId="0" fontId="40" fillId="5" borderId="6" xfId="4" applyFont="1" applyFill="1" applyBorder="1" applyAlignment="1" applyProtection="1">
      <alignment horizontal="left" vertical="top" wrapText="1"/>
      <protection hidden="1"/>
    </xf>
    <xf numFmtId="0" fontId="40" fillId="5" borderId="7" xfId="4" applyFont="1" applyFill="1" applyBorder="1" applyAlignment="1" applyProtection="1">
      <alignment horizontal="left" vertical="top" wrapText="1"/>
      <protection hidden="1"/>
    </xf>
    <xf numFmtId="0" fontId="40" fillId="5" borderId="4" xfId="4" applyFont="1" applyFill="1" applyBorder="1" applyAlignment="1" applyProtection="1">
      <alignment horizontal="left" vertical="top" wrapText="1"/>
      <protection hidden="1"/>
    </xf>
    <xf numFmtId="0" fontId="21" fillId="3" borderId="1" xfId="4" applyFont="1" applyFill="1" applyBorder="1" applyAlignment="1" applyProtection="1">
      <alignment horizontal="center" vertical="center" wrapText="1"/>
      <protection hidden="1"/>
    </xf>
    <xf numFmtId="0" fontId="21" fillId="3" borderId="1" xfId="1" applyFont="1" applyFill="1" applyBorder="1" applyAlignment="1" applyProtection="1">
      <alignment horizontal="center" vertical="center" wrapText="1"/>
      <protection hidden="1"/>
    </xf>
    <xf numFmtId="0" fontId="40" fillId="4" borderId="1" xfId="4" applyFont="1" applyFill="1" applyBorder="1" applyAlignment="1" applyProtection="1">
      <alignment horizontal="left" vertical="top" wrapText="1"/>
      <protection hidden="1"/>
    </xf>
    <xf numFmtId="0" fontId="40" fillId="0" borderId="0" xfId="4" applyFont="1" applyAlignment="1" applyProtection="1">
      <alignment horizontal="center" vertical="top" wrapText="1"/>
      <protection hidden="1"/>
    </xf>
    <xf numFmtId="49" fontId="21" fillId="0" borderId="1" xfId="4" applyNumberFormat="1" applyFont="1" applyFill="1" applyBorder="1" applyAlignment="1" applyProtection="1">
      <alignment horizontal="center" vertical="center" wrapText="1"/>
      <protection hidden="1"/>
    </xf>
    <xf numFmtId="0" fontId="21" fillId="0" borderId="2" xfId="4" applyFont="1" applyFill="1" applyBorder="1" applyAlignment="1" applyProtection="1">
      <alignment horizontal="center" vertical="center" wrapText="1"/>
      <protection hidden="1"/>
    </xf>
    <xf numFmtId="0" fontId="21" fillId="0" borderId="5" xfId="4"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center" wrapText="1"/>
      <protection hidden="1"/>
    </xf>
    <xf numFmtId="0" fontId="41" fillId="0" borderId="1" xfId="4" applyFont="1" applyFill="1" applyBorder="1" applyAlignment="1" applyProtection="1">
      <alignment horizontal="center" vertical="center" wrapText="1"/>
      <protection hidden="1"/>
    </xf>
    <xf numFmtId="0" fontId="20" fillId="0" borderId="6" xfId="4" applyFont="1" applyFill="1" applyBorder="1" applyAlignment="1" applyProtection="1">
      <alignment horizontal="center" vertical="center" wrapText="1"/>
      <protection hidden="1"/>
    </xf>
    <xf numFmtId="0" fontId="20" fillId="0" borderId="4" xfId="4" applyFont="1" applyFill="1" applyBorder="1" applyAlignment="1" applyProtection="1">
      <alignment horizontal="center" vertical="center" wrapText="1"/>
      <protection hidden="1"/>
    </xf>
    <xf numFmtId="0" fontId="21" fillId="0" borderId="1" xfId="1"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top" wrapText="1"/>
      <protection hidden="1"/>
    </xf>
    <xf numFmtId="0" fontId="21" fillId="0" borderId="1" xfId="4" applyFont="1" applyFill="1" applyBorder="1" applyAlignment="1">
      <alignment horizontal="center" vertical="top" wrapText="1"/>
    </xf>
    <xf numFmtId="0" fontId="21" fillId="3" borderId="2" xfId="1" applyNumberFormat="1" applyFont="1" applyFill="1" applyBorder="1" applyAlignment="1">
      <alignment horizontal="center" vertical="center" wrapText="1"/>
    </xf>
    <xf numFmtId="0" fontId="21" fillId="3" borderId="3" xfId="1" applyNumberFormat="1" applyFont="1" applyFill="1" applyBorder="1" applyAlignment="1">
      <alignment horizontal="center" vertical="center" wrapText="1"/>
    </xf>
    <xf numFmtId="0" fontId="21" fillId="3" borderId="5" xfId="1" applyNumberFormat="1" applyFont="1" applyFill="1" applyBorder="1" applyAlignment="1">
      <alignment horizontal="center" vertical="center" wrapText="1"/>
    </xf>
    <xf numFmtId="0" fontId="2" fillId="3" borderId="2"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5" xfId="1" applyNumberFormat="1" applyFont="1" applyFill="1" applyBorder="1" applyAlignment="1">
      <alignment horizontal="center" vertical="center" wrapText="1"/>
    </xf>
    <xf numFmtId="0" fontId="21" fillId="3" borderId="2"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37" fillId="36" borderId="0" xfId="49" applyFont="1" applyAlignment="1">
      <alignment horizontal="center" wrapText="1"/>
    </xf>
    <xf numFmtId="0" fontId="37" fillId="36" borderId="0" xfId="49" applyFont="1" applyAlignment="1">
      <alignment horizontal="center"/>
    </xf>
    <xf numFmtId="0" fontId="21" fillId="36" borderId="2" xfId="49" applyFont="1" applyBorder="1" applyAlignment="1">
      <alignment horizontal="center" vertical="center" wrapText="1"/>
    </xf>
    <xf numFmtId="0" fontId="21" fillId="36" borderId="5" xfId="49" applyFont="1" applyBorder="1" applyAlignment="1">
      <alignment horizontal="center" vertical="center" wrapText="1"/>
    </xf>
    <xf numFmtId="0" fontId="21" fillId="0" borderId="2" xfId="49" applyFont="1" applyFill="1" applyBorder="1" applyAlignment="1">
      <alignment horizontal="center" vertical="center" wrapText="1"/>
    </xf>
    <xf numFmtId="0" fontId="21" fillId="0" borderId="5" xfId="49" applyFont="1" applyFill="1" applyBorder="1" applyAlignment="1">
      <alignment horizontal="center" vertical="center" wrapText="1"/>
    </xf>
    <xf numFmtId="4" fontId="21" fillId="0" borderId="2" xfId="49" applyNumberFormat="1" applyFont="1" applyFill="1" applyBorder="1" applyAlignment="1" applyProtection="1">
      <alignment horizontal="center" vertical="center" wrapText="1"/>
      <protection locked="0"/>
    </xf>
    <xf numFmtId="4" fontId="21" fillId="0" borderId="5" xfId="49" applyNumberFormat="1" applyFont="1" applyFill="1" applyBorder="1" applyAlignment="1" applyProtection="1">
      <alignment horizontal="center" vertical="center" wrapText="1"/>
      <protection locked="0"/>
    </xf>
    <xf numFmtId="164" fontId="21" fillId="0" borderId="2" xfId="49" applyNumberFormat="1" applyFont="1" applyFill="1" applyBorder="1" applyAlignment="1" applyProtection="1">
      <alignment horizontal="center" vertical="center" wrapText="1"/>
      <protection locked="0"/>
    </xf>
    <xf numFmtId="164" fontId="21" fillId="0" borderId="5" xfId="49" applyNumberFormat="1" applyFont="1" applyFill="1" applyBorder="1" applyAlignment="1" applyProtection="1">
      <alignment horizontal="center" vertical="center" wrapText="1"/>
      <protection locked="0"/>
    </xf>
    <xf numFmtId="164" fontId="21" fillId="0" borderId="6" xfId="49" applyNumberFormat="1" applyFont="1" applyFill="1" applyBorder="1" applyAlignment="1" applyProtection="1">
      <alignment horizontal="center" vertical="center" wrapText="1"/>
      <protection locked="0"/>
    </xf>
    <xf numFmtId="164" fontId="21" fillId="0" borderId="7" xfId="49" applyNumberFormat="1" applyFont="1" applyFill="1" applyBorder="1" applyAlignment="1" applyProtection="1">
      <alignment horizontal="center" vertical="center" wrapText="1"/>
      <protection locked="0"/>
    </xf>
    <xf numFmtId="164" fontId="21" fillId="0" borderId="4" xfId="49" applyNumberFormat="1" applyFont="1" applyFill="1" applyBorder="1" applyAlignment="1" applyProtection="1">
      <alignment horizontal="center" vertical="center" wrapText="1"/>
      <protection locked="0"/>
    </xf>
    <xf numFmtId="9" fontId="21" fillId="0" borderId="2" xfId="56" applyFont="1" applyFill="1" applyBorder="1" applyAlignment="1" applyProtection="1">
      <alignment horizontal="center" vertical="center" wrapText="1"/>
      <protection locked="0"/>
    </xf>
    <xf numFmtId="9" fontId="21" fillId="0" borderId="5" xfId="56" applyFont="1" applyFill="1" applyBorder="1" applyAlignment="1" applyProtection="1">
      <alignment horizontal="center" vertical="center" wrapText="1"/>
      <protection locked="0"/>
    </xf>
    <xf numFmtId="0" fontId="20" fillId="8" borderId="2" xfId="1" applyNumberFormat="1" applyFont="1" applyFill="1" applyBorder="1" applyAlignment="1">
      <alignment horizontal="center" vertical="center" wrapText="1"/>
    </xf>
    <xf numFmtId="0" fontId="20" fillId="8" borderId="3" xfId="1" applyNumberFormat="1" applyFont="1" applyFill="1" applyBorder="1" applyAlignment="1">
      <alignment horizontal="center" vertical="center" wrapText="1"/>
    </xf>
    <xf numFmtId="0" fontId="21" fillId="40" borderId="6" xfId="1" applyFont="1" applyFill="1" applyBorder="1" applyAlignment="1">
      <alignment horizontal="left" vertical="center"/>
    </xf>
    <xf numFmtId="0" fontId="21" fillId="40" borderId="7" xfId="1" applyFont="1" applyFill="1" applyBorder="1" applyAlignment="1">
      <alignment horizontal="left" vertical="center"/>
    </xf>
    <xf numFmtId="0" fontId="21" fillId="40" borderId="4" xfId="1" applyFont="1" applyFill="1" applyBorder="1" applyAlignment="1">
      <alignment horizontal="left" vertical="center"/>
    </xf>
    <xf numFmtId="0" fontId="21" fillId="42" borderId="6" xfId="1" applyFont="1" applyFill="1" applyBorder="1" applyAlignment="1">
      <alignment horizontal="left" vertical="center" wrapText="1"/>
    </xf>
    <xf numFmtId="0" fontId="21" fillId="42" borderId="7" xfId="1" applyFont="1" applyFill="1" applyBorder="1" applyAlignment="1">
      <alignment horizontal="left" vertical="center" wrapText="1"/>
    </xf>
    <xf numFmtId="0" fontId="21" fillId="42" borderId="4" xfId="1" applyFont="1" applyFill="1" applyBorder="1" applyAlignment="1">
      <alignment horizontal="left" vertical="center" wrapText="1"/>
    </xf>
    <xf numFmtId="0" fontId="20" fillId="8" borderId="23" xfId="1" applyFont="1" applyFill="1" applyBorder="1" applyAlignment="1">
      <alignment horizontal="left" vertical="center" wrapText="1"/>
    </xf>
    <xf numFmtId="0" fontId="20" fillId="8" borderId="11" xfId="1" applyFont="1" applyFill="1" applyBorder="1" applyAlignment="1">
      <alignment horizontal="left" vertical="center" wrapText="1"/>
    </xf>
    <xf numFmtId="0" fontId="20" fillId="8" borderId="8" xfId="1" applyFont="1" applyFill="1" applyBorder="1" applyAlignment="1">
      <alignment horizontal="left" vertical="center" wrapText="1"/>
    </xf>
    <xf numFmtId="0" fontId="20" fillId="8" borderId="24"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27" xfId="1" applyFont="1" applyFill="1" applyBorder="1" applyAlignment="1">
      <alignment horizontal="left" vertical="center" wrapText="1"/>
    </xf>
    <xf numFmtId="0" fontId="20" fillId="8" borderId="25" xfId="1" applyFont="1" applyFill="1" applyBorder="1" applyAlignment="1">
      <alignment horizontal="left" vertical="center" wrapText="1"/>
    </xf>
    <xf numFmtId="0" fontId="20" fillId="8" borderId="9" xfId="1" applyFont="1" applyFill="1" applyBorder="1" applyAlignment="1">
      <alignment horizontal="left" vertical="center" wrapText="1"/>
    </xf>
    <xf numFmtId="0" fontId="20" fillId="8" borderId="26" xfId="1" applyFont="1" applyFill="1" applyBorder="1" applyAlignment="1">
      <alignment horizontal="left" vertical="center" wrapText="1"/>
    </xf>
    <xf numFmtId="166" fontId="20" fillId="3" borderId="2" xfId="1" applyNumberFormat="1" applyFont="1" applyFill="1" applyBorder="1" applyAlignment="1">
      <alignment horizontal="center" vertical="center" wrapText="1"/>
    </xf>
    <xf numFmtId="166" fontId="20" fillId="3" borderId="3" xfId="1" applyNumberFormat="1" applyFont="1" applyFill="1" applyBorder="1" applyAlignment="1">
      <alignment horizontal="center" vertical="center" wrapText="1"/>
    </xf>
    <xf numFmtId="166" fontId="20" fillId="3" borderId="5" xfId="1" applyNumberFormat="1" applyFont="1" applyFill="1" applyBorder="1" applyAlignment="1">
      <alignment horizontal="center" vertical="center" wrapText="1"/>
    </xf>
    <xf numFmtId="164" fontId="21" fillId="3" borderId="2" xfId="1" applyNumberFormat="1" applyFont="1" applyFill="1" applyBorder="1" applyAlignment="1">
      <alignment horizontal="center" vertical="center" wrapText="1"/>
    </xf>
    <xf numFmtId="164" fontId="21" fillId="3" borderId="3" xfId="1" applyNumberFormat="1" applyFont="1" applyFill="1" applyBorder="1" applyAlignment="1">
      <alignment horizontal="center" vertical="center" wrapText="1"/>
    </xf>
    <xf numFmtId="164" fontId="21" fillId="3" borderId="5" xfId="1" applyNumberFormat="1" applyFont="1" applyFill="1" applyBorder="1" applyAlignment="1">
      <alignment horizontal="center" vertical="center" wrapText="1"/>
    </xf>
    <xf numFmtId="0" fontId="36" fillId="3" borderId="2" xfId="1" applyFont="1" applyFill="1" applyBorder="1" applyAlignment="1">
      <alignment horizontal="center" vertical="center" wrapText="1"/>
    </xf>
    <xf numFmtId="0" fontId="36" fillId="3" borderId="3" xfId="1" applyFont="1" applyFill="1" applyBorder="1" applyAlignment="1">
      <alignment horizontal="center" vertical="center" wrapText="1"/>
    </xf>
    <xf numFmtId="0" fontId="36" fillId="3" borderId="5" xfId="1" applyFont="1" applyFill="1" applyBorder="1" applyAlignment="1">
      <alignment horizontal="center" vertical="center" wrapText="1"/>
    </xf>
    <xf numFmtId="9" fontId="2" fillId="0" borderId="2" xfId="56" applyFont="1" applyFill="1" applyBorder="1" applyAlignment="1">
      <alignment horizontal="center" vertical="center" wrapText="1"/>
    </xf>
    <xf numFmtId="9" fontId="2" fillId="0" borderId="3" xfId="56" applyFont="1" applyFill="1" applyBorder="1" applyAlignment="1">
      <alignment horizontal="center" vertical="center" wrapText="1"/>
    </xf>
    <xf numFmtId="9" fontId="2" fillId="0" borderId="5" xfId="56" applyFont="1" applyFill="1" applyBorder="1" applyAlignment="1">
      <alignment horizontal="center" vertical="center" wrapText="1"/>
    </xf>
    <xf numFmtId="0" fontId="2" fillId="42" borderId="6" xfId="1" applyFont="1" applyFill="1" applyBorder="1" applyAlignment="1">
      <alignment horizontal="left" vertical="center" wrapText="1"/>
    </xf>
    <xf numFmtId="0" fontId="2" fillId="42" borderId="7" xfId="1" applyFont="1" applyFill="1" applyBorder="1" applyAlignment="1">
      <alignment horizontal="left" vertical="center" wrapText="1"/>
    </xf>
    <xf numFmtId="0" fontId="2" fillId="42" borderId="4" xfId="1" applyFont="1" applyFill="1" applyBorder="1" applyAlignment="1">
      <alignment horizontal="left" vertical="center" wrapText="1"/>
    </xf>
    <xf numFmtId="0" fontId="21" fillId="3" borderId="2" xfId="1" applyFont="1" applyFill="1" applyBorder="1" applyAlignment="1">
      <alignment horizontal="center" vertical="top" wrapText="1"/>
    </xf>
    <xf numFmtId="0" fontId="21" fillId="3" borderId="3" xfId="1" applyFont="1" applyFill="1" applyBorder="1" applyAlignment="1">
      <alignment horizontal="center" vertical="top" wrapText="1"/>
    </xf>
    <xf numFmtId="0" fontId="21" fillId="3" borderId="5" xfId="1" applyFont="1" applyFill="1" applyBorder="1" applyAlignment="1">
      <alignment horizontal="center" vertical="top" wrapText="1"/>
    </xf>
    <xf numFmtId="9" fontId="21" fillId="0" borderId="2" xfId="56" applyFont="1" applyFill="1" applyBorder="1" applyAlignment="1">
      <alignment horizontal="center" vertical="center" wrapText="1"/>
    </xf>
    <xf numFmtId="9" fontId="21" fillId="0" borderId="3" xfId="56" applyFont="1" applyFill="1" applyBorder="1" applyAlignment="1">
      <alignment horizontal="center" vertical="center" wrapText="1"/>
    </xf>
    <xf numFmtId="9" fontId="21" fillId="0" borderId="5" xfId="56" applyFont="1" applyFill="1" applyBorder="1" applyAlignment="1">
      <alignment horizontal="center" vertical="center" wrapText="1"/>
    </xf>
    <xf numFmtId="14" fontId="21" fillId="3" borderId="2" xfId="1" applyNumberFormat="1" applyFont="1" applyFill="1" applyBorder="1" applyAlignment="1">
      <alignment horizontal="center" vertical="center" wrapText="1"/>
    </xf>
    <xf numFmtId="166" fontId="49" fillId="3" borderId="2" xfId="1" applyNumberFormat="1" applyFont="1" applyFill="1" applyBorder="1" applyAlignment="1">
      <alignment horizontal="center" vertical="center" wrapText="1"/>
    </xf>
    <xf numFmtId="166" fontId="49" fillId="3" borderId="3" xfId="1" applyNumberFormat="1" applyFont="1" applyFill="1" applyBorder="1" applyAlignment="1">
      <alignment horizontal="center" vertical="center" wrapText="1"/>
    </xf>
    <xf numFmtId="166" fontId="49" fillId="3" borderId="5" xfId="1" applyNumberFormat="1" applyFont="1" applyFill="1" applyBorder="1" applyAlignment="1">
      <alignment horizontal="center" vertical="center" wrapText="1"/>
    </xf>
  </cellXfs>
  <cellStyles count="6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4"/>
    <cellStyle name="ex83" xfId="63"/>
    <cellStyle name="ex88" xfId="6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7"/>
    <cellStyle name="Обычный 4" xfId="53"/>
    <cellStyle name="Обычный 4 2" xfId="66"/>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2" xfId="60"/>
    <cellStyle name="Финансовый 2 2" xfId="61"/>
    <cellStyle name="Финансовый 3" xfId="62"/>
  </cellStyles>
  <dxfs count="0"/>
  <tableStyles count="0" defaultTableStyle="TableStyleMedium9" defaultPivotStyle="PivotStyleLight16"/>
  <colors>
    <mruColors>
      <color rgb="FFFF0000"/>
      <color rgb="FF99FF99"/>
      <color rgb="FF99FF33"/>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Достижение плановых значений показателей государственных программ (К1)</a:t>
            </a:r>
          </a:p>
        </c:rich>
      </c:tx>
    </c:title>
    <c:plotArea>
      <c:layout>
        <c:manualLayout>
          <c:layoutTarget val="inner"/>
          <c:xMode val="edge"/>
          <c:yMode val="edge"/>
          <c:x val="5.8669147846897224E-2"/>
          <c:y val="0.1720736438745136"/>
          <c:w val="0.35720681088386652"/>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Val val="1"/>
            <c:showLeaderLines val="1"/>
            <c:extLst>
              <c:ext xmlns:c15="http://schemas.microsoft.com/office/drawing/2012/chart" uri="{CE6537A1-D6FC-4f65-9D91-7224C49458BB}"/>
            </c:extLst>
          </c:dLbls>
          <c:cat>
            <c:multiLvlStrRef>
              <c:f>'Приложение №2'!$Q$4:$U$4</c:f>
            </c:multiLvlStrRef>
          </c:cat>
          <c:val>
            <c:numRef>
              <c:f>'Приложение №2'!$Q$5:$U$5</c:f>
            </c:numRef>
          </c:val>
        </c:ser>
        <c:dLbls>
          <c:showVal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txPr>
        <a:bodyPr/>
        <a:lstStyle/>
        <a:p>
          <a:pPr rtl="0">
            <a:defRPr sz="1200"/>
          </a:pPr>
          <a:endParaRPr lang="ru-RU"/>
        </a:p>
      </c:txPr>
    </c:legend>
    <c:plotVisOnly val="1"/>
    <c:dispBlanksAs val="zero"/>
  </c:chart>
  <c:txPr>
    <a:bodyPr/>
    <a:lstStyle/>
    <a:p>
      <a:pPr>
        <a:defRPr>
          <a:latin typeface="Times New Roman" pitchFamily="18" charset="0"/>
          <a:cs typeface="Times New Roman" pitchFamily="18" charset="0"/>
        </a:defRPr>
      </a:pPr>
      <a:endParaRPr lang="ru-RU"/>
    </a:p>
  </c:tx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title>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Val val="1"/>
            <c:showLeaderLines val="1"/>
            <c:extLst>
              <c:ext xmlns:c15="http://schemas.microsoft.com/office/drawing/2012/chart" uri="{CE6537A1-D6FC-4f65-9D91-7224C49458BB}"/>
            </c:extLst>
          </c:dLbls>
          <c:cat>
            <c:multiLvlStrRef>
              <c:f>'Приложение №2'!$X$4:$Z$4</c:f>
            </c:multiLvlStrRef>
          </c:cat>
          <c:val>
            <c:numRef>
              <c:f>'Приложение №2'!$X$5:$Z$5</c:f>
            </c:numRef>
          </c:val>
        </c:ser>
        <c:dLbls>
          <c:showPercent val="1"/>
        </c:dLbls>
        <c:firstSliceAng val="0"/>
        <c:holeSize val="50"/>
      </c:doughnutChart>
    </c:plotArea>
    <c:legend>
      <c:legendPos val="r"/>
      <c:layout>
        <c:manualLayout>
          <c:xMode val="edge"/>
          <c:yMode val="edge"/>
          <c:x val="0.43217803021419338"/>
          <c:y val="0.41530713273527331"/>
          <c:w val="0.55549703999504418"/>
          <c:h val="0.27638292476390974"/>
        </c:manualLayout>
      </c:layout>
      <c:txPr>
        <a:bodyPr/>
        <a:lstStyle/>
        <a:p>
          <a:pPr>
            <a:defRPr sz="1200">
              <a:latin typeface="Times New Roman" pitchFamily="18" charset="0"/>
              <a:cs typeface="Times New Roman" pitchFamily="18" charset="0"/>
            </a:defRPr>
          </a:pPr>
          <a:endParaRPr lang="ru-RU"/>
        </a:p>
      </c:txPr>
    </c:legend>
    <c:plotVisOnly val="1"/>
    <c:dispBlanksAs val="zero"/>
  </c:chart>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86</xdr:row>
      <xdr:rowOff>0</xdr:rowOff>
    </xdr:from>
    <xdr:to>
      <xdr:col>20</xdr:col>
      <xdr:colOff>171818</xdr:colOff>
      <xdr:row>102</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105</xdr:row>
      <xdr:rowOff>60614</xdr:rowOff>
    </xdr:from>
    <xdr:to>
      <xdr:col>20</xdr:col>
      <xdr:colOff>138545</xdr:colOff>
      <xdr:row>129</xdr:row>
      <xdr:rowOff>17320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outlinePr summaryBelow="0" summaryRight="0"/>
  </sheetPr>
  <dimension ref="A1:XEM221"/>
  <sheetViews>
    <sheetView topLeftCell="A34" zoomScale="85" zoomScaleNormal="85" zoomScaleSheetLayoutView="85" zoomScalePageLayoutView="70" workbookViewId="0">
      <selection activeCell="H46" sqref="H46:H49"/>
    </sheetView>
  </sheetViews>
  <sheetFormatPr defaultRowHeight="15"/>
  <cols>
    <col min="1" max="1" width="6.5703125" style="7" customWidth="1"/>
    <col min="2" max="2" width="42.5703125" style="3" customWidth="1"/>
    <col min="3" max="3" width="13.140625" style="4" customWidth="1"/>
    <col min="4" max="4" width="19.140625" style="5" customWidth="1"/>
    <col min="5" max="5" width="16.140625" style="5" customWidth="1"/>
    <col min="6" max="6" width="12.85546875" style="6"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ht="15.75">
      <c r="A1" s="150"/>
      <c r="B1" s="152"/>
      <c r="C1" s="152"/>
      <c r="D1" s="153"/>
      <c r="E1" s="153"/>
      <c r="F1" s="154"/>
      <c r="G1" s="152"/>
      <c r="H1" s="158" t="s">
        <v>58</v>
      </c>
    </row>
    <row r="2" spans="1:16367" ht="15.75">
      <c r="A2" s="217" t="s">
        <v>273</v>
      </c>
      <c r="B2" s="217"/>
      <c r="C2" s="217"/>
      <c r="D2" s="217"/>
      <c r="E2" s="217"/>
      <c r="F2" s="217"/>
      <c r="G2" s="217"/>
      <c r="H2" s="217"/>
    </row>
    <row r="3" spans="1:16367" ht="15.75">
      <c r="A3" s="151"/>
      <c r="B3" s="155"/>
      <c r="C3" s="151"/>
      <c r="D3" s="155"/>
      <c r="E3" s="155"/>
      <c r="F3" s="151"/>
      <c r="G3" s="151"/>
      <c r="H3" s="151"/>
    </row>
    <row r="4" spans="1:16367" s="1" customFormat="1" ht="30.75" customHeight="1">
      <c r="A4" s="218" t="s">
        <v>0</v>
      </c>
      <c r="B4" s="219" t="s">
        <v>1</v>
      </c>
      <c r="C4" s="219" t="s">
        <v>55</v>
      </c>
      <c r="D4" s="219"/>
      <c r="E4" s="219"/>
      <c r="F4" s="220" t="s">
        <v>12</v>
      </c>
      <c r="G4" s="219" t="s">
        <v>64</v>
      </c>
      <c r="H4" s="219" t="s">
        <v>10</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c r="A5" s="218"/>
      <c r="B5" s="219"/>
      <c r="C5" s="143" t="s">
        <v>9</v>
      </c>
      <c r="D5" s="8" t="s">
        <v>61</v>
      </c>
      <c r="E5" s="8" t="s">
        <v>287</v>
      </c>
      <c r="F5" s="220"/>
      <c r="G5" s="219"/>
      <c r="H5" s="219"/>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c r="A6" s="223" t="s">
        <v>6</v>
      </c>
      <c r="B6" s="224" t="s">
        <v>137</v>
      </c>
      <c r="C6" s="9" t="s">
        <v>2</v>
      </c>
      <c r="D6" s="159">
        <f>D7+D8+D9</f>
        <v>5064396.0989999995</v>
      </c>
      <c r="E6" s="159">
        <f>E7+E8+E9</f>
        <v>2660851.2460499997</v>
      </c>
      <c r="F6" s="156">
        <f>E6/D6</f>
        <v>0.52540346253236458</v>
      </c>
      <c r="G6" s="221" t="s">
        <v>132</v>
      </c>
      <c r="H6" s="22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c r="A7" s="223"/>
      <c r="B7" s="225"/>
      <c r="C7" s="9" t="s">
        <v>3</v>
      </c>
      <c r="D7" s="159">
        <f t="shared" ref="D7:E9" si="0">SUM(D11,D91,D147,D175,D199)</f>
        <v>3398630.0989999995</v>
      </c>
      <c r="E7" s="159">
        <f t="shared" si="0"/>
        <v>1772554.8263899998</v>
      </c>
      <c r="F7" s="156">
        <f t="shared" ref="F7:F9" si="1">E7/D7</f>
        <v>0.52154979352167508</v>
      </c>
      <c r="G7" s="221"/>
      <c r="H7" s="22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c r="A8" s="223"/>
      <c r="B8" s="225"/>
      <c r="C8" s="9" t="s">
        <v>4</v>
      </c>
      <c r="D8" s="159">
        <f t="shared" si="0"/>
        <v>1665766</v>
      </c>
      <c r="E8" s="159">
        <f t="shared" si="0"/>
        <v>888296.41966000001</v>
      </c>
      <c r="F8" s="156">
        <f t="shared" si="1"/>
        <v>0.53326602875794082</v>
      </c>
      <c r="G8" s="221"/>
      <c r="H8" s="22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80.25" customHeight="1">
      <c r="A9" s="223"/>
      <c r="B9" s="226"/>
      <c r="C9" s="9" t="s">
        <v>5</v>
      </c>
      <c r="D9" s="159">
        <f t="shared" si="0"/>
        <v>0</v>
      </c>
      <c r="E9" s="159">
        <f t="shared" si="0"/>
        <v>0</v>
      </c>
      <c r="F9" s="156" t="e">
        <f t="shared" si="1"/>
        <v>#DIV/0!</v>
      </c>
      <c r="G9" s="221"/>
      <c r="H9" s="22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c r="A10" s="212">
        <v>1</v>
      </c>
      <c r="B10" s="213" t="s">
        <v>65</v>
      </c>
      <c r="C10" s="141" t="s">
        <v>2</v>
      </c>
      <c r="D10" s="144">
        <f>SUM(D11:D13)</f>
        <v>3636534.4627799997</v>
      </c>
      <c r="E10" s="144">
        <f>SUM(E11:E13)</f>
        <v>2011220.561</v>
      </c>
      <c r="F10" s="142">
        <f>E10/D10</f>
        <v>0.55305967304445514</v>
      </c>
      <c r="G10" s="213" t="s">
        <v>133</v>
      </c>
      <c r="H10" s="214"/>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c r="A11" s="212"/>
      <c r="B11" s="213"/>
      <c r="C11" s="141" t="s">
        <v>3</v>
      </c>
      <c r="D11" s="144">
        <f>D15+D43+D75</f>
        <v>3011765.4627799997</v>
      </c>
      <c r="E11" s="144">
        <f>E15+E43+E75</f>
        <v>1624385.8526399999</v>
      </c>
      <c r="F11" s="142">
        <f t="shared" ref="F11:F13" si="2">E11/D11</f>
        <v>0.53934672958916796</v>
      </c>
      <c r="G11" s="213"/>
      <c r="H11" s="215"/>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c r="A12" s="212"/>
      <c r="B12" s="213"/>
      <c r="C12" s="141" t="s">
        <v>4</v>
      </c>
      <c r="D12" s="144">
        <f>D16+D44+D76</f>
        <v>624769</v>
      </c>
      <c r="E12" s="144">
        <f>E16+E44+E76</f>
        <v>386834.70836000005</v>
      </c>
      <c r="F12" s="142">
        <f t="shared" si="2"/>
        <v>0.61916437652956535</v>
      </c>
      <c r="G12" s="213"/>
      <c r="H12" s="215"/>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c r="A13" s="212"/>
      <c r="B13" s="213"/>
      <c r="C13" s="141" t="s">
        <v>5</v>
      </c>
      <c r="D13" s="144">
        <f>D17</f>
        <v>0</v>
      </c>
      <c r="E13" s="144">
        <f>E17</f>
        <v>0</v>
      </c>
      <c r="F13" s="142" t="e">
        <f t="shared" si="2"/>
        <v>#DIV/0!</v>
      </c>
      <c r="G13" s="213"/>
      <c r="H13" s="216"/>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c r="A14" s="194">
        <v>1</v>
      </c>
      <c r="B14" s="197" t="s">
        <v>94</v>
      </c>
      <c r="C14" s="139" t="s">
        <v>2</v>
      </c>
      <c r="D14" s="145">
        <f>SUM(D15:D17)</f>
        <v>638851.66278000001</v>
      </c>
      <c r="E14" s="145">
        <f>SUM(E15:E17)</f>
        <v>526305.64599999995</v>
      </c>
      <c r="F14" s="140">
        <f>E14/D14</f>
        <v>0.82383075236863346</v>
      </c>
      <c r="G14" s="139" t="s">
        <v>133</v>
      </c>
      <c r="H14" s="146"/>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c r="A15" s="195"/>
      <c r="B15" s="198"/>
      <c r="C15" s="139" t="s">
        <v>3</v>
      </c>
      <c r="D15" s="145">
        <f>D19+D23+D27+D31+D35+D39</f>
        <v>405532.56278000004</v>
      </c>
      <c r="E15" s="145">
        <f>E19+E23+E27+E31+E35+E39</f>
        <v>331791.07799999998</v>
      </c>
      <c r="F15" s="140">
        <f t="shared" ref="F15:F17" si="3">E15/D15</f>
        <v>0.8181613721115546</v>
      </c>
      <c r="G15" s="139" t="s">
        <v>133</v>
      </c>
      <c r="H15" s="146"/>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c r="A16" s="195"/>
      <c r="B16" s="198"/>
      <c r="C16" s="139" t="s">
        <v>4</v>
      </c>
      <c r="D16" s="145">
        <f>D20+D24+D28+D32+D36+D40</f>
        <v>233319.1</v>
      </c>
      <c r="E16" s="145">
        <f>E20+E24+E28+E32+E36+E40</f>
        <v>194514.568</v>
      </c>
      <c r="F16" s="140">
        <f t="shared" si="3"/>
        <v>0.83368471762491791</v>
      </c>
      <c r="G16" s="139" t="s">
        <v>133</v>
      </c>
      <c r="H16" s="146"/>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15.75">
      <c r="A17" s="196"/>
      <c r="B17" s="199"/>
      <c r="C17" s="139" t="s">
        <v>5</v>
      </c>
      <c r="D17" s="145">
        <f>D21</f>
        <v>0</v>
      </c>
      <c r="E17" s="145">
        <f>E21</f>
        <v>0</v>
      </c>
      <c r="F17" s="140" t="e">
        <f t="shared" si="3"/>
        <v>#DIV/0!</v>
      </c>
      <c r="G17" s="139" t="s">
        <v>133</v>
      </c>
      <c r="H17" s="146"/>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 customFormat="1" ht="15.75">
      <c r="A18" s="206" t="s">
        <v>7</v>
      </c>
      <c r="B18" s="191" t="s">
        <v>66</v>
      </c>
      <c r="C18" s="10" t="s">
        <v>2</v>
      </c>
      <c r="D18" s="147">
        <f>SUM(D19:D21)</f>
        <v>291648.875</v>
      </c>
      <c r="E18" s="147">
        <f>SUM(E19:E21)</f>
        <v>243143.21</v>
      </c>
      <c r="F18" s="11">
        <f>E18/D18</f>
        <v>0.83368471762491791</v>
      </c>
      <c r="G18" s="10" t="s">
        <v>133</v>
      </c>
      <c r="H18" s="191" t="s">
        <v>247</v>
      </c>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row>
    <row r="19" spans="1:16367" s="1" customFormat="1" ht="15.75">
      <c r="A19" s="207"/>
      <c r="B19" s="192"/>
      <c r="C19" s="10" t="s">
        <v>3</v>
      </c>
      <c r="D19" s="148">
        <v>58329.775000000001</v>
      </c>
      <c r="E19" s="148">
        <v>48628.642</v>
      </c>
      <c r="F19" s="111">
        <f t="shared" ref="F19:F21" si="4">E19/D19</f>
        <v>0.83368471762491791</v>
      </c>
      <c r="G19" s="149" t="s">
        <v>133</v>
      </c>
      <c r="H19" s="19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row>
    <row r="20" spans="1:16367" s="1" customFormat="1" ht="15.75">
      <c r="A20" s="207"/>
      <c r="B20" s="192"/>
      <c r="C20" s="10" t="s">
        <v>4</v>
      </c>
      <c r="D20" s="148">
        <v>233319.1</v>
      </c>
      <c r="E20" s="148">
        <v>194514.568</v>
      </c>
      <c r="F20" s="111">
        <f t="shared" si="4"/>
        <v>0.83368471762491791</v>
      </c>
      <c r="G20" s="149" t="s">
        <v>133</v>
      </c>
      <c r="H20" s="19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row>
    <row r="21" spans="1:16367" s="1" customFormat="1" ht="199.5" customHeight="1">
      <c r="A21" s="208"/>
      <c r="B21" s="193"/>
      <c r="C21" s="10" t="s">
        <v>5</v>
      </c>
      <c r="D21" s="148">
        <v>0</v>
      </c>
      <c r="E21" s="148">
        <v>0</v>
      </c>
      <c r="F21" s="111" t="e">
        <f t="shared" si="4"/>
        <v>#DIV/0!</v>
      </c>
      <c r="G21" s="149" t="s">
        <v>133</v>
      </c>
      <c r="H21" s="193"/>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row>
    <row r="22" spans="1:16367" ht="15.75">
      <c r="A22" s="200" t="s">
        <v>67</v>
      </c>
      <c r="B22" s="203" t="s">
        <v>68</v>
      </c>
      <c r="C22" s="10" t="s">
        <v>2</v>
      </c>
      <c r="D22" s="148">
        <f>SUM(D23:D25)</f>
        <v>300000</v>
      </c>
      <c r="E22" s="148">
        <f>SUM(E23:E25)</f>
        <v>275000</v>
      </c>
      <c r="F22" s="111">
        <f>E22/D22</f>
        <v>0.91666666666666663</v>
      </c>
      <c r="G22" s="157" t="s">
        <v>133</v>
      </c>
      <c r="H22" s="203" t="s">
        <v>288</v>
      </c>
    </row>
    <row r="23" spans="1:16367" ht="15.75">
      <c r="A23" s="201"/>
      <c r="B23" s="204"/>
      <c r="C23" s="10" t="s">
        <v>3</v>
      </c>
      <c r="D23" s="148">
        <v>300000</v>
      </c>
      <c r="E23" s="148">
        <v>275000</v>
      </c>
      <c r="F23" s="111">
        <f t="shared" ref="F23:F25" si="5">E23/D23</f>
        <v>0.91666666666666663</v>
      </c>
      <c r="G23" s="157" t="s">
        <v>133</v>
      </c>
      <c r="H23" s="204"/>
    </row>
    <row r="24" spans="1:16367" ht="15.75">
      <c r="A24" s="201"/>
      <c r="B24" s="204"/>
      <c r="C24" s="10" t="s">
        <v>4</v>
      </c>
      <c r="D24" s="148">
        <v>0</v>
      </c>
      <c r="E24" s="148">
        <v>0</v>
      </c>
      <c r="F24" s="111" t="e">
        <f t="shared" si="5"/>
        <v>#DIV/0!</v>
      </c>
      <c r="G24" s="157" t="s">
        <v>133</v>
      </c>
      <c r="H24" s="204"/>
    </row>
    <row r="25" spans="1:16367" ht="72" customHeight="1">
      <c r="A25" s="202"/>
      <c r="B25" s="205"/>
      <c r="C25" s="10" t="s">
        <v>5</v>
      </c>
      <c r="D25" s="148">
        <v>0</v>
      </c>
      <c r="E25" s="148">
        <v>0</v>
      </c>
      <c r="F25" s="111" t="e">
        <f t="shared" si="5"/>
        <v>#DIV/0!</v>
      </c>
      <c r="G25" s="157" t="s">
        <v>133</v>
      </c>
      <c r="H25" s="205"/>
    </row>
    <row r="26" spans="1:16367" ht="15.75">
      <c r="A26" s="200" t="s">
        <v>69</v>
      </c>
      <c r="B26" s="203" t="s">
        <v>70</v>
      </c>
      <c r="C26" s="10" t="s">
        <v>2</v>
      </c>
      <c r="D26" s="148">
        <f>SUM(D27:D29)</f>
        <v>636.18813</v>
      </c>
      <c r="E26" s="148">
        <f>SUM(E27:E29)</f>
        <v>68.585999999999999</v>
      </c>
      <c r="F26" s="111">
        <f>E26/D26</f>
        <v>0.10780773291070363</v>
      </c>
      <c r="G26" s="157" t="s">
        <v>133</v>
      </c>
      <c r="H26" s="203" t="s">
        <v>289</v>
      </c>
    </row>
    <row r="27" spans="1:16367" ht="15.75">
      <c r="A27" s="201"/>
      <c r="B27" s="204"/>
      <c r="C27" s="10" t="s">
        <v>3</v>
      </c>
      <c r="D27" s="148">
        <v>636.18813</v>
      </c>
      <c r="E27" s="148">
        <v>68.585999999999999</v>
      </c>
      <c r="F27" s="111">
        <f t="shared" ref="F27:F29" si="6">E27/D27</f>
        <v>0.10780773291070363</v>
      </c>
      <c r="G27" s="157" t="s">
        <v>133</v>
      </c>
      <c r="H27" s="204"/>
    </row>
    <row r="28" spans="1:16367" ht="15.75">
      <c r="A28" s="201"/>
      <c r="B28" s="204"/>
      <c r="C28" s="10" t="s">
        <v>4</v>
      </c>
      <c r="D28" s="148">
        <v>0</v>
      </c>
      <c r="E28" s="148">
        <v>0</v>
      </c>
      <c r="F28" s="111" t="e">
        <f t="shared" si="6"/>
        <v>#DIV/0!</v>
      </c>
      <c r="G28" s="157" t="s">
        <v>133</v>
      </c>
      <c r="H28" s="204"/>
    </row>
    <row r="29" spans="1:16367" ht="86.25" customHeight="1">
      <c r="A29" s="202"/>
      <c r="B29" s="205"/>
      <c r="C29" s="10" t="s">
        <v>5</v>
      </c>
      <c r="D29" s="148">
        <v>0</v>
      </c>
      <c r="E29" s="148">
        <v>0</v>
      </c>
      <c r="F29" s="111" t="e">
        <f t="shared" si="6"/>
        <v>#DIV/0!</v>
      </c>
      <c r="G29" s="157" t="s">
        <v>133</v>
      </c>
      <c r="H29" s="205"/>
    </row>
    <row r="30" spans="1:16367" ht="15.75">
      <c r="A30" s="200" t="s">
        <v>71</v>
      </c>
      <c r="B30" s="203" t="s">
        <v>72</v>
      </c>
      <c r="C30" s="10" t="s">
        <v>2</v>
      </c>
      <c r="D30" s="148">
        <f>SUM(D31:D33)</f>
        <v>10000</v>
      </c>
      <c r="E30" s="148">
        <f>SUM(E31:E33)</f>
        <v>8093.85</v>
      </c>
      <c r="F30" s="111">
        <f>E30/D30</f>
        <v>0.80938500000000002</v>
      </c>
      <c r="G30" s="157" t="s">
        <v>133</v>
      </c>
      <c r="H30" s="203" t="s">
        <v>289</v>
      </c>
    </row>
    <row r="31" spans="1:16367" ht="15.75">
      <c r="A31" s="201"/>
      <c r="B31" s="204"/>
      <c r="C31" s="10" t="s">
        <v>3</v>
      </c>
      <c r="D31" s="148">
        <v>10000</v>
      </c>
      <c r="E31" s="148">
        <v>8093.85</v>
      </c>
      <c r="F31" s="111">
        <f t="shared" ref="F31:F33" si="7">E31/D31</f>
        <v>0.80938500000000002</v>
      </c>
      <c r="G31" s="157" t="s">
        <v>133</v>
      </c>
      <c r="H31" s="204"/>
    </row>
    <row r="32" spans="1:16367" ht="15.75">
      <c r="A32" s="201"/>
      <c r="B32" s="204"/>
      <c r="C32" s="10" t="s">
        <v>4</v>
      </c>
      <c r="D32" s="148">
        <v>0</v>
      </c>
      <c r="E32" s="148">
        <v>0</v>
      </c>
      <c r="F32" s="111" t="e">
        <f t="shared" si="7"/>
        <v>#DIV/0!</v>
      </c>
      <c r="G32" s="157" t="s">
        <v>133</v>
      </c>
      <c r="H32" s="204"/>
    </row>
    <row r="33" spans="1:8" ht="51.75" customHeight="1">
      <c r="A33" s="202"/>
      <c r="B33" s="205"/>
      <c r="C33" s="10" t="s">
        <v>5</v>
      </c>
      <c r="D33" s="148">
        <v>0</v>
      </c>
      <c r="E33" s="148">
        <v>0</v>
      </c>
      <c r="F33" s="111" t="e">
        <f t="shared" si="7"/>
        <v>#DIV/0!</v>
      </c>
      <c r="G33" s="157" t="s">
        <v>133</v>
      </c>
      <c r="H33" s="205"/>
    </row>
    <row r="34" spans="1:8" ht="15.75">
      <c r="A34" s="200" t="s">
        <v>73</v>
      </c>
      <c r="B34" s="203" t="s">
        <v>74</v>
      </c>
      <c r="C34" s="10" t="s">
        <v>2</v>
      </c>
      <c r="D34" s="148">
        <f>SUM(D35:D37)</f>
        <v>16566.59965</v>
      </c>
      <c r="E34" s="148">
        <f>SUM(E35:E37)</f>
        <v>0</v>
      </c>
      <c r="F34" s="111">
        <f>E34/D34</f>
        <v>0</v>
      </c>
      <c r="G34" s="157" t="s">
        <v>133</v>
      </c>
      <c r="H34" s="232" t="s">
        <v>238</v>
      </c>
    </row>
    <row r="35" spans="1:8" ht="15.75">
      <c r="A35" s="201"/>
      <c r="B35" s="204"/>
      <c r="C35" s="10" t="s">
        <v>3</v>
      </c>
      <c r="D35" s="148">
        <v>16566.59965</v>
      </c>
      <c r="E35" s="148">
        <v>0</v>
      </c>
      <c r="F35" s="111">
        <f t="shared" ref="F35:F37" si="8">E35/D35</f>
        <v>0</v>
      </c>
      <c r="G35" s="157" t="s">
        <v>133</v>
      </c>
      <c r="H35" s="230"/>
    </row>
    <row r="36" spans="1:8" ht="15.75">
      <c r="A36" s="201"/>
      <c r="B36" s="204"/>
      <c r="C36" s="10" t="s">
        <v>4</v>
      </c>
      <c r="D36" s="148">
        <v>0</v>
      </c>
      <c r="E36" s="148">
        <v>0</v>
      </c>
      <c r="F36" s="111" t="e">
        <f t="shared" si="8"/>
        <v>#DIV/0!</v>
      </c>
      <c r="G36" s="157" t="s">
        <v>133</v>
      </c>
      <c r="H36" s="230"/>
    </row>
    <row r="37" spans="1:8" ht="22.5" customHeight="1">
      <c r="A37" s="202"/>
      <c r="B37" s="205"/>
      <c r="C37" s="10" t="s">
        <v>5</v>
      </c>
      <c r="D37" s="148">
        <v>0</v>
      </c>
      <c r="E37" s="148">
        <v>0</v>
      </c>
      <c r="F37" s="111" t="e">
        <f t="shared" si="8"/>
        <v>#DIV/0!</v>
      </c>
      <c r="G37" s="157" t="s">
        <v>133</v>
      </c>
      <c r="H37" s="231"/>
    </row>
    <row r="38" spans="1:8" ht="15.75">
      <c r="A38" s="200" t="s">
        <v>75</v>
      </c>
      <c r="B38" s="203" t="s">
        <v>76</v>
      </c>
      <c r="C38" s="10" t="s">
        <v>2</v>
      </c>
      <c r="D38" s="148">
        <f>SUM(D39:D41)</f>
        <v>20000</v>
      </c>
      <c r="E38" s="148">
        <f>SUM(E39:E41)</f>
        <v>0</v>
      </c>
      <c r="F38" s="111">
        <f>E38/D38</f>
        <v>0</v>
      </c>
      <c r="G38" s="157" t="s">
        <v>133</v>
      </c>
      <c r="H38" s="232" t="s">
        <v>238</v>
      </c>
    </row>
    <row r="39" spans="1:8" ht="15.75">
      <c r="A39" s="201"/>
      <c r="B39" s="204"/>
      <c r="C39" s="10" t="s">
        <v>3</v>
      </c>
      <c r="D39" s="148">
        <v>20000</v>
      </c>
      <c r="E39" s="148">
        <v>0</v>
      </c>
      <c r="F39" s="111">
        <f t="shared" ref="F39:F41" si="9">E39/D39</f>
        <v>0</v>
      </c>
      <c r="G39" s="157" t="s">
        <v>133</v>
      </c>
      <c r="H39" s="230"/>
    </row>
    <row r="40" spans="1:8" ht="15.75">
      <c r="A40" s="201"/>
      <c r="B40" s="204"/>
      <c r="C40" s="10" t="s">
        <v>4</v>
      </c>
      <c r="D40" s="148">
        <v>0</v>
      </c>
      <c r="E40" s="148">
        <v>0</v>
      </c>
      <c r="F40" s="111" t="e">
        <f t="shared" si="9"/>
        <v>#DIV/0!</v>
      </c>
      <c r="G40" s="157" t="s">
        <v>133</v>
      </c>
      <c r="H40" s="230"/>
    </row>
    <row r="41" spans="1:8" ht="35.25" customHeight="1">
      <c r="A41" s="202"/>
      <c r="B41" s="205"/>
      <c r="C41" s="10" t="s">
        <v>5</v>
      </c>
      <c r="D41" s="148">
        <v>0</v>
      </c>
      <c r="E41" s="148">
        <v>0</v>
      </c>
      <c r="F41" s="111" t="e">
        <f t="shared" si="9"/>
        <v>#DIV/0!</v>
      </c>
      <c r="G41" s="157" t="s">
        <v>133</v>
      </c>
      <c r="H41" s="231"/>
    </row>
    <row r="42" spans="1:8" ht="15.75">
      <c r="A42" s="194">
        <v>2</v>
      </c>
      <c r="B42" s="209" t="s">
        <v>77</v>
      </c>
      <c r="C42" s="139" t="s">
        <v>2</v>
      </c>
      <c r="D42" s="145">
        <f>SUM(D43:D45)</f>
        <v>2892182.8</v>
      </c>
      <c r="E42" s="145">
        <f>SUM(E43:E45)</f>
        <v>1389914.915</v>
      </c>
      <c r="F42" s="140">
        <f>E42/D42</f>
        <v>0.4805764403965061</v>
      </c>
      <c r="G42" s="139" t="s">
        <v>133</v>
      </c>
      <c r="H42" s="146"/>
    </row>
    <row r="43" spans="1:8" ht="15.75">
      <c r="A43" s="195"/>
      <c r="B43" s="210"/>
      <c r="C43" s="139" t="s">
        <v>3</v>
      </c>
      <c r="D43" s="145">
        <f>D47+D51+D55+D63+D71+D59+D67</f>
        <v>2500732.9</v>
      </c>
      <c r="E43" s="145">
        <f>E47+E51+E55+E63+E71+E59+E67</f>
        <v>1197594.77464</v>
      </c>
      <c r="F43" s="140">
        <f t="shared" ref="F43:F45" si="10">E43/D43</f>
        <v>0.47889751626013316</v>
      </c>
      <c r="G43" s="139" t="s">
        <v>133</v>
      </c>
      <c r="H43" s="146"/>
    </row>
    <row r="44" spans="1:8" ht="15.75">
      <c r="A44" s="195"/>
      <c r="B44" s="210"/>
      <c r="C44" s="139" t="s">
        <v>4</v>
      </c>
      <c r="D44" s="145">
        <f>D48+D52+D56+D64+D72+D60+D68</f>
        <v>391449.9</v>
      </c>
      <c r="E44" s="145">
        <f>E48+E52+E56+E64+E72+E60+E68</f>
        <v>192320.14036000002</v>
      </c>
      <c r="F44" s="140">
        <f t="shared" si="10"/>
        <v>0.49130205515443998</v>
      </c>
      <c r="G44" s="139" t="s">
        <v>133</v>
      </c>
      <c r="H44" s="146"/>
    </row>
    <row r="45" spans="1:8" ht="15.75">
      <c r="A45" s="196"/>
      <c r="B45" s="211"/>
      <c r="C45" s="139" t="s">
        <v>5</v>
      </c>
      <c r="D45" s="145">
        <f>D49</f>
        <v>0</v>
      </c>
      <c r="E45" s="145">
        <f>E49</f>
        <v>0</v>
      </c>
      <c r="F45" s="140" t="e">
        <f t="shared" si="10"/>
        <v>#DIV/0!</v>
      </c>
      <c r="G45" s="139" t="s">
        <v>133</v>
      </c>
      <c r="H45" s="146"/>
    </row>
    <row r="46" spans="1:8" ht="15.75">
      <c r="A46" s="206" t="s">
        <v>8</v>
      </c>
      <c r="B46" s="191" t="s">
        <v>78</v>
      </c>
      <c r="C46" s="10" t="s">
        <v>2</v>
      </c>
      <c r="D46" s="147">
        <f>SUM(D47:D49)</f>
        <v>260264.5</v>
      </c>
      <c r="E46" s="147">
        <f>SUM(E47:E49)</f>
        <v>229082.76</v>
      </c>
      <c r="F46" s="11">
        <f>E46/D46</f>
        <v>0.88019211225503291</v>
      </c>
      <c r="G46" s="10" t="s">
        <v>133</v>
      </c>
      <c r="H46" s="191" t="s">
        <v>311</v>
      </c>
    </row>
    <row r="47" spans="1:8" ht="15.75">
      <c r="A47" s="207"/>
      <c r="B47" s="192"/>
      <c r="C47" s="10" t="s">
        <v>3</v>
      </c>
      <c r="D47" s="148">
        <v>52532.9</v>
      </c>
      <c r="E47" s="148">
        <v>45816.552000000003</v>
      </c>
      <c r="F47" s="111">
        <f t="shared" ref="F47:F49" si="11">E47/D47</f>
        <v>0.87214968143772764</v>
      </c>
      <c r="G47" s="10" t="s">
        <v>133</v>
      </c>
      <c r="H47" s="192"/>
    </row>
    <row r="48" spans="1:8" ht="15.75">
      <c r="A48" s="207"/>
      <c r="B48" s="192"/>
      <c r="C48" s="10" t="s">
        <v>4</v>
      </c>
      <c r="D48" s="148">
        <v>207731.6</v>
      </c>
      <c r="E48" s="148">
        <v>183266.20800000001</v>
      </c>
      <c r="F48" s="111">
        <f t="shared" si="11"/>
        <v>0.88222594925374864</v>
      </c>
      <c r="G48" s="10" t="s">
        <v>133</v>
      </c>
      <c r="H48" s="192"/>
    </row>
    <row r="49" spans="1:8" ht="257.25" customHeight="1">
      <c r="A49" s="208"/>
      <c r="B49" s="193"/>
      <c r="C49" s="10" t="s">
        <v>5</v>
      </c>
      <c r="D49" s="148">
        <v>0</v>
      </c>
      <c r="E49" s="148">
        <v>0</v>
      </c>
      <c r="F49" s="111" t="e">
        <f t="shared" si="11"/>
        <v>#DIV/0!</v>
      </c>
      <c r="G49" s="10" t="s">
        <v>133</v>
      </c>
      <c r="H49" s="193"/>
    </row>
    <row r="50" spans="1:8" ht="15.75">
      <c r="A50" s="200" t="s">
        <v>79</v>
      </c>
      <c r="B50" s="203" t="s">
        <v>80</v>
      </c>
      <c r="C50" s="10" t="s">
        <v>2</v>
      </c>
      <c r="D50" s="148">
        <f>SUM(D51:D53)</f>
        <v>2429000</v>
      </c>
      <c r="E50" s="148">
        <f>SUM(E51:E53)</f>
        <v>1149746.2350000001</v>
      </c>
      <c r="F50" s="111">
        <f>E50/D50</f>
        <v>0.47334138946068344</v>
      </c>
      <c r="G50" s="10" t="s">
        <v>133</v>
      </c>
      <c r="H50" s="203" t="s">
        <v>288</v>
      </c>
    </row>
    <row r="51" spans="1:8" ht="15.75">
      <c r="A51" s="201"/>
      <c r="B51" s="204"/>
      <c r="C51" s="10" t="s">
        <v>3</v>
      </c>
      <c r="D51" s="148">
        <v>2429000</v>
      </c>
      <c r="E51" s="148">
        <v>1149746.2350000001</v>
      </c>
      <c r="F51" s="111">
        <f t="shared" ref="F51:F53" si="12">E51/D51</f>
        <v>0.47334138946068344</v>
      </c>
      <c r="G51" s="10" t="s">
        <v>133</v>
      </c>
      <c r="H51" s="230"/>
    </row>
    <row r="52" spans="1:8" ht="15.75">
      <c r="A52" s="201"/>
      <c r="B52" s="204"/>
      <c r="C52" s="10" t="s">
        <v>4</v>
      </c>
      <c r="D52" s="148">
        <v>0</v>
      </c>
      <c r="E52" s="148">
        <v>0</v>
      </c>
      <c r="F52" s="111" t="e">
        <f t="shared" si="12"/>
        <v>#DIV/0!</v>
      </c>
      <c r="G52" s="10" t="s">
        <v>133</v>
      </c>
      <c r="H52" s="230"/>
    </row>
    <row r="53" spans="1:8" ht="64.5" customHeight="1">
      <c r="A53" s="202"/>
      <c r="B53" s="205"/>
      <c r="C53" s="10" t="s">
        <v>5</v>
      </c>
      <c r="D53" s="148">
        <v>0</v>
      </c>
      <c r="E53" s="148">
        <v>0</v>
      </c>
      <c r="F53" s="111" t="e">
        <f t="shared" si="12"/>
        <v>#DIV/0!</v>
      </c>
      <c r="G53" s="10" t="s">
        <v>133</v>
      </c>
      <c r="H53" s="231"/>
    </row>
    <row r="54" spans="1:8" ht="15.75">
      <c r="A54" s="200" t="s">
        <v>81</v>
      </c>
      <c r="B54" s="203" t="s">
        <v>82</v>
      </c>
      <c r="C54" s="10" t="s">
        <v>2</v>
      </c>
      <c r="D54" s="148">
        <f>SUM(D55:D57)</f>
        <v>10000</v>
      </c>
      <c r="E54" s="148">
        <f>SUM(E55:E57)</f>
        <v>0</v>
      </c>
      <c r="F54" s="111">
        <f>E54/D54</f>
        <v>0</v>
      </c>
      <c r="G54" s="10" t="s">
        <v>133</v>
      </c>
      <c r="H54" s="203" t="s">
        <v>278</v>
      </c>
    </row>
    <row r="55" spans="1:8" ht="15.75">
      <c r="A55" s="201"/>
      <c r="B55" s="204"/>
      <c r="C55" s="10" t="s">
        <v>3</v>
      </c>
      <c r="D55" s="148">
        <v>10000</v>
      </c>
      <c r="E55" s="148">
        <v>0</v>
      </c>
      <c r="F55" s="111">
        <f t="shared" ref="F55:F57" si="13">E55/D55</f>
        <v>0</v>
      </c>
      <c r="G55" s="10" t="s">
        <v>133</v>
      </c>
      <c r="H55" s="204"/>
    </row>
    <row r="56" spans="1:8" ht="15.75">
      <c r="A56" s="201"/>
      <c r="B56" s="204"/>
      <c r="C56" s="10" t="s">
        <v>4</v>
      </c>
      <c r="D56" s="148">
        <v>0</v>
      </c>
      <c r="E56" s="148">
        <v>0</v>
      </c>
      <c r="F56" s="111" t="e">
        <f t="shared" si="13"/>
        <v>#DIV/0!</v>
      </c>
      <c r="G56" s="10" t="s">
        <v>133</v>
      </c>
      <c r="H56" s="204"/>
    </row>
    <row r="57" spans="1:8" ht="39.75" customHeight="1">
      <c r="A57" s="202"/>
      <c r="B57" s="205"/>
      <c r="C57" s="10" t="s">
        <v>5</v>
      </c>
      <c r="D57" s="148">
        <v>0</v>
      </c>
      <c r="E57" s="148">
        <v>0</v>
      </c>
      <c r="F57" s="111" t="e">
        <f t="shared" si="13"/>
        <v>#DIV/0!</v>
      </c>
      <c r="G57" s="10" t="s">
        <v>133</v>
      </c>
      <c r="H57" s="205"/>
    </row>
    <row r="58" spans="1:8" ht="15.75">
      <c r="A58" s="200" t="s">
        <v>110</v>
      </c>
      <c r="B58" s="203" t="s">
        <v>275</v>
      </c>
      <c r="C58" s="10" t="s">
        <v>2</v>
      </c>
      <c r="D58" s="148">
        <f>SUM(D59:D61)</f>
        <v>19317.2</v>
      </c>
      <c r="E58" s="148">
        <f>SUM(E59:E61)</f>
        <v>950.69999999999993</v>
      </c>
      <c r="F58" s="111">
        <f>E58/D58</f>
        <v>4.9215207172882192E-2</v>
      </c>
      <c r="G58" s="10" t="s">
        <v>133</v>
      </c>
      <c r="H58" s="203" t="s">
        <v>284</v>
      </c>
    </row>
    <row r="59" spans="1:8" ht="15.75">
      <c r="A59" s="201"/>
      <c r="B59" s="204"/>
      <c r="C59" s="10" t="s">
        <v>3</v>
      </c>
      <c r="D59" s="148">
        <v>100</v>
      </c>
      <c r="E59" s="148">
        <v>4.9436400000000003</v>
      </c>
      <c r="F59" s="111">
        <f t="shared" ref="F59:F61" si="14">E59/D59</f>
        <v>4.9436400000000005E-2</v>
      </c>
      <c r="G59" s="10" t="s">
        <v>133</v>
      </c>
      <c r="H59" s="230"/>
    </row>
    <row r="60" spans="1:8" ht="15.75">
      <c r="A60" s="201"/>
      <c r="B60" s="204"/>
      <c r="C60" s="10" t="s">
        <v>4</v>
      </c>
      <c r="D60" s="148">
        <v>19217.2</v>
      </c>
      <c r="E60" s="148">
        <v>945.75635999999997</v>
      </c>
      <c r="F60" s="111">
        <f t="shared" si="14"/>
        <v>4.9214056158025099E-2</v>
      </c>
      <c r="G60" s="10" t="s">
        <v>133</v>
      </c>
      <c r="H60" s="230"/>
    </row>
    <row r="61" spans="1:8" ht="111.75" customHeight="1">
      <c r="A61" s="202"/>
      <c r="B61" s="205"/>
      <c r="C61" s="10" t="s">
        <v>5</v>
      </c>
      <c r="D61" s="148">
        <v>0</v>
      </c>
      <c r="E61" s="148">
        <v>0</v>
      </c>
      <c r="F61" s="111" t="e">
        <f t="shared" si="14"/>
        <v>#DIV/0!</v>
      </c>
      <c r="G61" s="10" t="s">
        <v>133</v>
      </c>
      <c r="H61" s="231"/>
    </row>
    <row r="62" spans="1:8" ht="15.75">
      <c r="A62" s="200" t="s">
        <v>83</v>
      </c>
      <c r="B62" s="203" t="s">
        <v>84</v>
      </c>
      <c r="C62" s="10" t="s">
        <v>2</v>
      </c>
      <c r="D62" s="148">
        <f>SUM(D63:D65)</f>
        <v>148601.1</v>
      </c>
      <c r="E62" s="148">
        <f>SUM(E63:E65)</f>
        <v>0</v>
      </c>
      <c r="F62" s="111">
        <f>E62/D62</f>
        <v>0</v>
      </c>
      <c r="G62" s="10" t="s">
        <v>133</v>
      </c>
      <c r="H62" s="203" t="s">
        <v>246</v>
      </c>
    </row>
    <row r="63" spans="1:8" ht="15.75">
      <c r="A63" s="201"/>
      <c r="B63" s="204"/>
      <c r="C63" s="10" t="s">
        <v>3</v>
      </c>
      <c r="D63" s="148">
        <v>100</v>
      </c>
      <c r="E63" s="148">
        <v>0</v>
      </c>
      <c r="F63" s="111">
        <f t="shared" ref="F63:F65" si="15">E63/D63</f>
        <v>0</v>
      </c>
      <c r="G63" s="10" t="s">
        <v>133</v>
      </c>
      <c r="H63" s="230"/>
    </row>
    <row r="64" spans="1:8" ht="15.75">
      <c r="A64" s="201"/>
      <c r="B64" s="204"/>
      <c r="C64" s="10" t="s">
        <v>4</v>
      </c>
      <c r="D64" s="148">
        <v>148501.1</v>
      </c>
      <c r="E64" s="148">
        <v>0</v>
      </c>
      <c r="F64" s="111">
        <f t="shared" si="15"/>
        <v>0</v>
      </c>
      <c r="G64" s="10" t="s">
        <v>133</v>
      </c>
      <c r="H64" s="230"/>
    </row>
    <row r="65" spans="1:8" ht="39.75" customHeight="1">
      <c r="A65" s="202"/>
      <c r="B65" s="205"/>
      <c r="C65" s="10" t="s">
        <v>5</v>
      </c>
      <c r="D65" s="148">
        <v>0</v>
      </c>
      <c r="E65" s="148">
        <v>0</v>
      </c>
      <c r="F65" s="111" t="e">
        <f t="shared" si="15"/>
        <v>#DIV/0!</v>
      </c>
      <c r="G65" s="10" t="s">
        <v>133</v>
      </c>
      <c r="H65" s="231"/>
    </row>
    <row r="66" spans="1:8" ht="15.75">
      <c r="A66" s="200" t="s">
        <v>85</v>
      </c>
      <c r="B66" s="232" t="s">
        <v>86</v>
      </c>
      <c r="C66" s="10" t="s">
        <v>2</v>
      </c>
      <c r="D66" s="148">
        <f>SUM(D67:D69)</f>
        <v>20000</v>
      </c>
      <c r="E66" s="148">
        <f>SUM(E67:E69)</f>
        <v>10135.220000000001</v>
      </c>
      <c r="F66" s="111">
        <f>E66/D66</f>
        <v>0.50676100000000002</v>
      </c>
      <c r="G66" s="10" t="s">
        <v>133</v>
      </c>
      <c r="H66" s="203" t="s">
        <v>312</v>
      </c>
    </row>
    <row r="67" spans="1:8" ht="15.75">
      <c r="A67" s="201"/>
      <c r="B67" s="230"/>
      <c r="C67" s="10" t="s">
        <v>3</v>
      </c>
      <c r="D67" s="148">
        <v>4000</v>
      </c>
      <c r="E67" s="148">
        <v>2027.0440000000001</v>
      </c>
      <c r="F67" s="111">
        <f t="shared" ref="F67:F69" si="16">E67/D67</f>
        <v>0.50676100000000002</v>
      </c>
      <c r="G67" s="10" t="s">
        <v>133</v>
      </c>
      <c r="H67" s="204"/>
    </row>
    <row r="68" spans="1:8" ht="15.75">
      <c r="A68" s="201"/>
      <c r="B68" s="230"/>
      <c r="C68" s="10" t="s">
        <v>4</v>
      </c>
      <c r="D68" s="148">
        <v>16000</v>
      </c>
      <c r="E68" s="148">
        <v>8108.1760000000004</v>
      </c>
      <c r="F68" s="111">
        <f t="shared" si="16"/>
        <v>0.50676100000000002</v>
      </c>
      <c r="G68" s="10" t="s">
        <v>133</v>
      </c>
      <c r="H68" s="204"/>
    </row>
    <row r="69" spans="1:8" ht="21" customHeight="1">
      <c r="A69" s="202"/>
      <c r="B69" s="231"/>
      <c r="C69" s="10" t="s">
        <v>5</v>
      </c>
      <c r="D69" s="148">
        <v>0</v>
      </c>
      <c r="E69" s="148">
        <v>0</v>
      </c>
      <c r="F69" s="111" t="e">
        <f t="shared" si="16"/>
        <v>#DIV/0!</v>
      </c>
      <c r="G69" s="10" t="s">
        <v>133</v>
      </c>
      <c r="H69" s="205"/>
    </row>
    <row r="70" spans="1:8" ht="15.75">
      <c r="A70" s="200" t="s">
        <v>274</v>
      </c>
      <c r="B70" s="203" t="s">
        <v>276</v>
      </c>
      <c r="C70" s="10" t="s">
        <v>2</v>
      </c>
      <c r="D70" s="148">
        <f>SUM(D71:D73)</f>
        <v>5000</v>
      </c>
      <c r="E70" s="148">
        <f>SUM(E71:E73)</f>
        <v>0</v>
      </c>
      <c r="F70" s="111">
        <f>E70/D70</f>
        <v>0</v>
      </c>
      <c r="G70" s="10" t="s">
        <v>133</v>
      </c>
      <c r="H70" s="232" t="s">
        <v>238</v>
      </c>
    </row>
    <row r="71" spans="1:8" ht="15.75">
      <c r="A71" s="201"/>
      <c r="B71" s="204"/>
      <c r="C71" s="10" t="s">
        <v>3</v>
      </c>
      <c r="D71" s="148">
        <v>5000</v>
      </c>
      <c r="E71" s="148">
        <v>0</v>
      </c>
      <c r="F71" s="111">
        <f t="shared" ref="F71:F73" si="17">E71/D71</f>
        <v>0</v>
      </c>
      <c r="G71" s="10" t="s">
        <v>133</v>
      </c>
      <c r="H71" s="230"/>
    </row>
    <row r="72" spans="1:8" ht="15.75">
      <c r="A72" s="201"/>
      <c r="B72" s="204"/>
      <c r="C72" s="10" t="s">
        <v>4</v>
      </c>
      <c r="D72" s="148">
        <v>0</v>
      </c>
      <c r="E72" s="148">
        <v>0</v>
      </c>
      <c r="F72" s="111" t="e">
        <f t="shared" si="17"/>
        <v>#DIV/0!</v>
      </c>
      <c r="G72" s="10" t="s">
        <v>133</v>
      </c>
      <c r="H72" s="230"/>
    </row>
    <row r="73" spans="1:8" ht="98.25" customHeight="1">
      <c r="A73" s="202"/>
      <c r="B73" s="205"/>
      <c r="C73" s="10" t="s">
        <v>5</v>
      </c>
      <c r="D73" s="148">
        <v>0</v>
      </c>
      <c r="E73" s="148">
        <v>0</v>
      </c>
      <c r="F73" s="111" t="e">
        <f t="shared" si="17"/>
        <v>#DIV/0!</v>
      </c>
      <c r="G73" s="10" t="s">
        <v>133</v>
      </c>
      <c r="H73" s="231"/>
    </row>
    <row r="74" spans="1:8" ht="15.75">
      <c r="A74" s="194">
        <v>3</v>
      </c>
      <c r="B74" s="209" t="s">
        <v>87</v>
      </c>
      <c r="C74" s="139" t="s">
        <v>2</v>
      </c>
      <c r="D74" s="145">
        <f>SUM(D75:D77)</f>
        <v>105500</v>
      </c>
      <c r="E74" s="145">
        <f>SUM(E75:E77)</f>
        <v>95000</v>
      </c>
      <c r="F74" s="140">
        <f>E74/D74</f>
        <v>0.90047393364928907</v>
      </c>
      <c r="G74" s="139" t="s">
        <v>133</v>
      </c>
      <c r="H74" s="146"/>
    </row>
    <row r="75" spans="1:8" ht="15.75">
      <c r="A75" s="195"/>
      <c r="B75" s="210"/>
      <c r="C75" s="139" t="s">
        <v>3</v>
      </c>
      <c r="D75" s="145">
        <f>D79+D83+D87</f>
        <v>105500</v>
      </c>
      <c r="E75" s="145">
        <f>E79+E83+E87</f>
        <v>95000</v>
      </c>
      <c r="F75" s="140">
        <f t="shared" ref="F75:F77" si="18">E75/D75</f>
        <v>0.90047393364928907</v>
      </c>
      <c r="G75" s="139" t="s">
        <v>133</v>
      </c>
      <c r="H75" s="146"/>
    </row>
    <row r="76" spans="1:8" ht="15.75">
      <c r="A76" s="195"/>
      <c r="B76" s="210"/>
      <c r="C76" s="139" t="s">
        <v>4</v>
      </c>
      <c r="D76" s="145">
        <f>D80</f>
        <v>0</v>
      </c>
      <c r="E76" s="145">
        <f>E80</f>
        <v>0</v>
      </c>
      <c r="F76" s="140" t="e">
        <f t="shared" si="18"/>
        <v>#DIV/0!</v>
      </c>
      <c r="G76" s="139" t="s">
        <v>133</v>
      </c>
      <c r="H76" s="146"/>
    </row>
    <row r="77" spans="1:8" ht="15.75">
      <c r="A77" s="196"/>
      <c r="B77" s="211"/>
      <c r="C77" s="139" t="s">
        <v>5</v>
      </c>
      <c r="D77" s="145">
        <f>D81</f>
        <v>0</v>
      </c>
      <c r="E77" s="145">
        <f>E81</f>
        <v>0</v>
      </c>
      <c r="F77" s="140" t="e">
        <f t="shared" si="18"/>
        <v>#DIV/0!</v>
      </c>
      <c r="G77" s="139" t="s">
        <v>133</v>
      </c>
      <c r="H77" s="146"/>
    </row>
    <row r="78" spans="1:8" ht="15.75">
      <c r="A78" s="206" t="s">
        <v>88</v>
      </c>
      <c r="B78" s="191" t="s">
        <v>89</v>
      </c>
      <c r="C78" s="10" t="s">
        <v>2</v>
      </c>
      <c r="D78" s="147">
        <f>SUM(D79:D81)</f>
        <v>5000</v>
      </c>
      <c r="E78" s="147">
        <f>SUM(E79:E81)</f>
        <v>0</v>
      </c>
      <c r="F78" s="11">
        <f>E78/D78</f>
        <v>0</v>
      </c>
      <c r="G78" s="10" t="s">
        <v>133</v>
      </c>
      <c r="H78" s="203" t="s">
        <v>277</v>
      </c>
    </row>
    <row r="79" spans="1:8" ht="15.75">
      <c r="A79" s="207"/>
      <c r="B79" s="192"/>
      <c r="C79" s="10" t="s">
        <v>3</v>
      </c>
      <c r="D79" s="148">
        <v>5000</v>
      </c>
      <c r="E79" s="148">
        <v>0</v>
      </c>
      <c r="F79" s="111">
        <f t="shared" ref="F79:F81" si="19">E79/D79</f>
        <v>0</v>
      </c>
      <c r="G79" s="10" t="s">
        <v>133</v>
      </c>
      <c r="H79" s="204"/>
    </row>
    <row r="80" spans="1:8" ht="15.75">
      <c r="A80" s="207"/>
      <c r="B80" s="192"/>
      <c r="C80" s="10" t="s">
        <v>4</v>
      </c>
      <c r="D80" s="148">
        <v>0</v>
      </c>
      <c r="E80" s="148">
        <v>0</v>
      </c>
      <c r="F80" s="111" t="e">
        <f t="shared" si="19"/>
        <v>#DIV/0!</v>
      </c>
      <c r="G80" s="10" t="s">
        <v>133</v>
      </c>
      <c r="H80" s="204"/>
    </row>
    <row r="81" spans="1:8" ht="264" customHeight="1">
      <c r="A81" s="208"/>
      <c r="B81" s="193"/>
      <c r="C81" s="10" t="s">
        <v>5</v>
      </c>
      <c r="D81" s="148">
        <v>0</v>
      </c>
      <c r="E81" s="148">
        <v>0</v>
      </c>
      <c r="F81" s="111" t="e">
        <f t="shared" si="19"/>
        <v>#DIV/0!</v>
      </c>
      <c r="G81" s="10" t="s">
        <v>133</v>
      </c>
      <c r="H81" s="205"/>
    </row>
    <row r="82" spans="1:8" ht="15.75">
      <c r="A82" s="200" t="s">
        <v>90</v>
      </c>
      <c r="B82" s="203" t="s">
        <v>91</v>
      </c>
      <c r="C82" s="10" t="s">
        <v>2</v>
      </c>
      <c r="D82" s="148">
        <f>SUM(D83:D85)</f>
        <v>100000</v>
      </c>
      <c r="E82" s="148">
        <f>SUM(E83:E85)</f>
        <v>95000</v>
      </c>
      <c r="F82" s="111">
        <f>E82/D82</f>
        <v>0.95</v>
      </c>
      <c r="G82" s="10" t="s">
        <v>133</v>
      </c>
      <c r="H82" s="203" t="s">
        <v>290</v>
      </c>
    </row>
    <row r="83" spans="1:8" ht="15.75">
      <c r="A83" s="201"/>
      <c r="B83" s="204"/>
      <c r="C83" s="10" t="s">
        <v>3</v>
      </c>
      <c r="D83" s="148">
        <v>100000</v>
      </c>
      <c r="E83" s="148">
        <v>95000</v>
      </c>
      <c r="F83" s="111">
        <f t="shared" ref="F83:F85" si="20">E83/D83</f>
        <v>0.95</v>
      </c>
      <c r="G83" s="10" t="s">
        <v>133</v>
      </c>
      <c r="H83" s="204"/>
    </row>
    <row r="84" spans="1:8" ht="15.75">
      <c r="A84" s="201"/>
      <c r="B84" s="204"/>
      <c r="C84" s="10" t="s">
        <v>4</v>
      </c>
      <c r="D84" s="148">
        <v>0</v>
      </c>
      <c r="E84" s="148">
        <v>0</v>
      </c>
      <c r="F84" s="111" t="e">
        <f t="shared" si="20"/>
        <v>#DIV/0!</v>
      </c>
      <c r="G84" s="10" t="s">
        <v>133</v>
      </c>
      <c r="H84" s="204"/>
    </row>
    <row r="85" spans="1:8" ht="100.5" customHeight="1">
      <c r="A85" s="202"/>
      <c r="B85" s="205"/>
      <c r="C85" s="10" t="s">
        <v>5</v>
      </c>
      <c r="D85" s="148">
        <v>0</v>
      </c>
      <c r="E85" s="148">
        <v>0</v>
      </c>
      <c r="F85" s="111" t="e">
        <f t="shared" si="20"/>
        <v>#DIV/0!</v>
      </c>
      <c r="G85" s="10" t="s">
        <v>133</v>
      </c>
      <c r="H85" s="205"/>
    </row>
    <row r="86" spans="1:8" ht="15.75">
      <c r="A86" s="200" t="s">
        <v>92</v>
      </c>
      <c r="B86" s="203" t="s">
        <v>93</v>
      </c>
      <c r="C86" s="10" t="s">
        <v>2</v>
      </c>
      <c r="D86" s="148">
        <f>SUM(D87:D89)</f>
        <v>500</v>
      </c>
      <c r="E86" s="148">
        <f>SUM(E87:E89)</f>
        <v>0</v>
      </c>
      <c r="F86" s="111">
        <f>E86/D86</f>
        <v>0</v>
      </c>
      <c r="G86" s="10" t="s">
        <v>133</v>
      </c>
      <c r="H86" s="232" t="s">
        <v>239</v>
      </c>
    </row>
    <row r="87" spans="1:8" ht="15.75">
      <c r="A87" s="201"/>
      <c r="B87" s="204"/>
      <c r="C87" s="10" t="s">
        <v>3</v>
      </c>
      <c r="D87" s="148">
        <v>500</v>
      </c>
      <c r="E87" s="148">
        <v>0</v>
      </c>
      <c r="F87" s="111">
        <f t="shared" ref="F87:F89" si="21">E87/D87</f>
        <v>0</v>
      </c>
      <c r="G87" s="10" t="s">
        <v>133</v>
      </c>
      <c r="H87" s="230"/>
    </row>
    <row r="88" spans="1:8" ht="15.75">
      <c r="A88" s="201"/>
      <c r="B88" s="204"/>
      <c r="C88" s="10" t="s">
        <v>4</v>
      </c>
      <c r="D88" s="148">
        <v>0</v>
      </c>
      <c r="E88" s="148">
        <v>0</v>
      </c>
      <c r="F88" s="111" t="e">
        <f t="shared" si="21"/>
        <v>#DIV/0!</v>
      </c>
      <c r="G88" s="10" t="s">
        <v>133</v>
      </c>
      <c r="H88" s="230"/>
    </row>
    <row r="89" spans="1:8" ht="15.75">
      <c r="A89" s="202"/>
      <c r="B89" s="205"/>
      <c r="C89" s="10" t="s">
        <v>5</v>
      </c>
      <c r="D89" s="148">
        <v>0</v>
      </c>
      <c r="E89" s="148">
        <v>0</v>
      </c>
      <c r="F89" s="111" t="e">
        <f t="shared" si="21"/>
        <v>#DIV/0!</v>
      </c>
      <c r="G89" s="10" t="s">
        <v>133</v>
      </c>
      <c r="H89" s="231"/>
    </row>
    <row r="90" spans="1:8" ht="15.75">
      <c r="A90" s="212">
        <v>1</v>
      </c>
      <c r="B90" s="213" t="s">
        <v>95</v>
      </c>
      <c r="C90" s="141" t="s">
        <v>2</v>
      </c>
      <c r="D90" s="144">
        <f>SUM(D91:D93)</f>
        <v>605892.37787000008</v>
      </c>
      <c r="E90" s="144">
        <f>SUM(E91:E93)</f>
        <v>300287.83220999996</v>
      </c>
      <c r="F90" s="142">
        <f>E90/D90</f>
        <v>0.49561249353499798</v>
      </c>
      <c r="G90" s="213" t="s">
        <v>133</v>
      </c>
      <c r="H90" s="214"/>
    </row>
    <row r="91" spans="1:8" ht="15.75">
      <c r="A91" s="212"/>
      <c r="B91" s="213"/>
      <c r="C91" s="141" t="s">
        <v>3</v>
      </c>
      <c r="D91" s="144">
        <f t="shared" ref="D91:E93" si="22">D95+D119</f>
        <v>201999.17787000001</v>
      </c>
      <c r="E91" s="144">
        <f t="shared" si="22"/>
        <v>95285.326710000008</v>
      </c>
      <c r="F91" s="142">
        <f t="shared" ref="F91:F93" si="23">E91/D91</f>
        <v>0.47171145801059888</v>
      </c>
      <c r="G91" s="213"/>
      <c r="H91" s="215"/>
    </row>
    <row r="92" spans="1:8" ht="15.75">
      <c r="A92" s="212"/>
      <c r="B92" s="213"/>
      <c r="C92" s="141" t="s">
        <v>4</v>
      </c>
      <c r="D92" s="144">
        <f t="shared" si="22"/>
        <v>403893.20000000007</v>
      </c>
      <c r="E92" s="144">
        <f t="shared" si="22"/>
        <v>205002.50549999997</v>
      </c>
      <c r="F92" s="142">
        <f t="shared" si="23"/>
        <v>0.50756612267797507</v>
      </c>
      <c r="G92" s="213"/>
      <c r="H92" s="215"/>
    </row>
    <row r="93" spans="1:8" ht="15.75">
      <c r="A93" s="212"/>
      <c r="B93" s="213"/>
      <c r="C93" s="141" t="s">
        <v>5</v>
      </c>
      <c r="D93" s="144">
        <f t="shared" si="22"/>
        <v>0</v>
      </c>
      <c r="E93" s="144">
        <f t="shared" si="22"/>
        <v>0</v>
      </c>
      <c r="F93" s="142" t="e">
        <f t="shared" si="23"/>
        <v>#DIV/0!</v>
      </c>
      <c r="G93" s="213"/>
      <c r="H93" s="216"/>
    </row>
    <row r="94" spans="1:8" ht="15.75">
      <c r="A94" s="194">
        <v>1</v>
      </c>
      <c r="B94" s="209" t="s">
        <v>96</v>
      </c>
      <c r="C94" s="139" t="s">
        <v>2</v>
      </c>
      <c r="D94" s="145">
        <f>SUM(D95:D97)</f>
        <v>459364.09600000002</v>
      </c>
      <c r="E94" s="145">
        <f>SUM(E95:E97)</f>
        <v>218205.69721000001</v>
      </c>
      <c r="F94" s="140">
        <f>E94/D94</f>
        <v>0.47501687465360809</v>
      </c>
      <c r="G94" s="139" t="s">
        <v>133</v>
      </c>
      <c r="H94" s="146"/>
    </row>
    <row r="95" spans="1:8" ht="15.75">
      <c r="A95" s="195"/>
      <c r="B95" s="210"/>
      <c r="C95" s="139" t="s">
        <v>3</v>
      </c>
      <c r="D95" s="145">
        <f>D99+D103+D115</f>
        <v>172988.296</v>
      </c>
      <c r="E95" s="145">
        <f>E99+E103+E115</f>
        <v>84788.677210000009</v>
      </c>
      <c r="F95" s="140">
        <f t="shared" ref="F95:F97" si="24">E95/D95</f>
        <v>0.49014112035648938</v>
      </c>
      <c r="G95" s="139" t="s">
        <v>133</v>
      </c>
      <c r="H95" s="146"/>
    </row>
    <row r="96" spans="1:8" ht="15.75">
      <c r="A96" s="195"/>
      <c r="B96" s="210"/>
      <c r="C96" s="139" t="s">
        <v>4</v>
      </c>
      <c r="D96" s="145">
        <f>D100+D104+D116</f>
        <v>286375.80000000005</v>
      </c>
      <c r="E96" s="145">
        <f>E100+E104+E116</f>
        <v>133417.01999999999</v>
      </c>
      <c r="F96" s="140">
        <f t="shared" si="24"/>
        <v>0.465880915915381</v>
      </c>
      <c r="G96" s="139" t="s">
        <v>133</v>
      </c>
      <c r="H96" s="146"/>
    </row>
    <row r="97" spans="1:491" ht="15.75">
      <c r="A97" s="196"/>
      <c r="B97" s="211"/>
      <c r="C97" s="139" t="s">
        <v>5</v>
      </c>
      <c r="D97" s="145">
        <f>D101+D117</f>
        <v>0</v>
      </c>
      <c r="E97" s="145">
        <f>E101+E117</f>
        <v>0</v>
      </c>
      <c r="F97" s="140" t="e">
        <f t="shared" si="24"/>
        <v>#DIV/0!</v>
      </c>
      <c r="G97" s="139" t="s">
        <v>133</v>
      </c>
      <c r="H97" s="146"/>
    </row>
    <row r="98" spans="1:491" ht="15.75">
      <c r="A98" s="206" t="s">
        <v>7</v>
      </c>
      <c r="B98" s="191" t="s">
        <v>97</v>
      </c>
      <c r="C98" s="10" t="s">
        <v>2</v>
      </c>
      <c r="D98" s="147">
        <f>SUM(D99:D101)</f>
        <v>5119.25</v>
      </c>
      <c r="E98" s="147">
        <f>SUM(E99:E101)</f>
        <v>5119.25</v>
      </c>
      <c r="F98" s="11">
        <f>E98/D98</f>
        <v>1</v>
      </c>
      <c r="G98" s="10" t="s">
        <v>133</v>
      </c>
      <c r="H98" s="191" t="s">
        <v>245</v>
      </c>
    </row>
    <row r="99" spans="1:491" ht="15.75">
      <c r="A99" s="207"/>
      <c r="B99" s="192"/>
      <c r="C99" s="10" t="s">
        <v>3</v>
      </c>
      <c r="D99" s="148">
        <v>1023.85</v>
      </c>
      <c r="E99" s="148">
        <v>1023.85</v>
      </c>
      <c r="F99" s="111">
        <f t="shared" ref="F99:F101" si="25">E99/D99</f>
        <v>1</v>
      </c>
      <c r="G99" s="10" t="s">
        <v>133</v>
      </c>
      <c r="H99" s="192"/>
    </row>
    <row r="100" spans="1:491" ht="15.75">
      <c r="A100" s="207"/>
      <c r="B100" s="192"/>
      <c r="C100" s="10" t="s">
        <v>4</v>
      </c>
      <c r="D100" s="148">
        <v>4095.4</v>
      </c>
      <c r="E100" s="148">
        <v>4095.4</v>
      </c>
      <c r="F100" s="111">
        <f t="shared" si="25"/>
        <v>1</v>
      </c>
      <c r="G100" s="10" t="s">
        <v>133</v>
      </c>
      <c r="H100" s="192"/>
    </row>
    <row r="101" spans="1:491" ht="159" customHeight="1">
      <c r="A101" s="208"/>
      <c r="B101" s="193"/>
      <c r="C101" s="10" t="s">
        <v>5</v>
      </c>
      <c r="D101" s="148">
        <v>0</v>
      </c>
      <c r="E101" s="148">
        <v>0</v>
      </c>
      <c r="F101" s="111" t="e">
        <f t="shared" si="25"/>
        <v>#DIV/0!</v>
      </c>
      <c r="G101" s="10" t="s">
        <v>133</v>
      </c>
      <c r="H101" s="193"/>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row>
    <row r="102" spans="1:491" ht="31.5">
      <c r="A102" s="200" t="s">
        <v>73</v>
      </c>
      <c r="B102" s="203" t="s">
        <v>98</v>
      </c>
      <c r="C102" s="10" t="s">
        <v>2</v>
      </c>
      <c r="D102" s="148">
        <f>SUM(D103:D105)</f>
        <v>452544.84600000002</v>
      </c>
      <c r="E102" s="148">
        <f>SUM(E103:E105)</f>
        <v>213086.44721000001</v>
      </c>
      <c r="F102" s="111">
        <f>E102/D102</f>
        <v>0.47086260973569899</v>
      </c>
      <c r="G102" s="10" t="s">
        <v>134</v>
      </c>
      <c r="H102" s="203" t="s">
        <v>244</v>
      </c>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row>
    <row r="103" spans="1:491" ht="31.5">
      <c r="A103" s="201"/>
      <c r="B103" s="204"/>
      <c r="C103" s="10" t="s">
        <v>3</v>
      </c>
      <c r="D103" s="148">
        <f>SUM(D107,D111)</f>
        <v>170264.446</v>
      </c>
      <c r="E103" s="148">
        <f>SUM(E107,E111)</f>
        <v>83764.827210000003</v>
      </c>
      <c r="F103" s="111">
        <f t="shared" ref="F103:F105" si="26">E103/D103</f>
        <v>0.49196898811158735</v>
      </c>
      <c r="G103" s="10" t="s">
        <v>134</v>
      </c>
      <c r="H103" s="230"/>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row>
    <row r="104" spans="1:491" ht="31.5">
      <c r="A104" s="201"/>
      <c r="B104" s="204"/>
      <c r="C104" s="10" t="s">
        <v>4</v>
      </c>
      <c r="D104" s="148">
        <f>SUM(D108,D112)</f>
        <v>282280.40000000002</v>
      </c>
      <c r="E104" s="148">
        <f>SUM(E108,E112)</f>
        <v>129321.62</v>
      </c>
      <c r="F104" s="111">
        <f t="shared" si="26"/>
        <v>0.4581317725212235</v>
      </c>
      <c r="G104" s="10" t="s">
        <v>134</v>
      </c>
      <c r="H104" s="230"/>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row>
    <row r="105" spans="1:491" ht="31.5">
      <c r="A105" s="202"/>
      <c r="B105" s="205"/>
      <c r="C105" s="10" t="s">
        <v>5</v>
      </c>
      <c r="D105" s="148">
        <v>0</v>
      </c>
      <c r="E105" s="148">
        <v>0</v>
      </c>
      <c r="F105" s="111" t="e">
        <f t="shared" si="26"/>
        <v>#DIV/0!</v>
      </c>
      <c r="G105" s="10" t="s">
        <v>134</v>
      </c>
      <c r="H105" s="230"/>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row>
    <row r="106" spans="1:491" ht="31.5">
      <c r="A106" s="200" t="s">
        <v>99</v>
      </c>
      <c r="B106" s="203" t="s">
        <v>100</v>
      </c>
      <c r="C106" s="10" t="s">
        <v>2</v>
      </c>
      <c r="D106" s="148">
        <f>SUM(D107:D109)</f>
        <v>353934.11600000004</v>
      </c>
      <c r="E106" s="148">
        <f>SUM(E107:E109)</f>
        <v>184843.2</v>
      </c>
      <c r="F106" s="111">
        <f>E106/D106</f>
        <v>0.52225313029727827</v>
      </c>
      <c r="G106" s="10" t="s">
        <v>134</v>
      </c>
      <c r="H106" s="230"/>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row>
    <row r="107" spans="1:491" ht="31.5">
      <c r="A107" s="201"/>
      <c r="B107" s="204"/>
      <c r="C107" s="10" t="s">
        <v>3</v>
      </c>
      <c r="D107" s="148">
        <v>152756.11600000001</v>
      </c>
      <c r="E107" s="148">
        <v>79852.3</v>
      </c>
      <c r="F107" s="111">
        <f t="shared" ref="F107:F109" si="27">E107/D107</f>
        <v>0.52274371783582141</v>
      </c>
      <c r="G107" s="10" t="s">
        <v>134</v>
      </c>
      <c r="H107" s="230"/>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row>
    <row r="108" spans="1:491" ht="31.5">
      <c r="A108" s="201"/>
      <c r="B108" s="204"/>
      <c r="C108" s="10" t="s">
        <v>4</v>
      </c>
      <c r="D108" s="148">
        <v>201178</v>
      </c>
      <c r="E108" s="148">
        <v>104990.9</v>
      </c>
      <c r="F108" s="111">
        <f t="shared" si="27"/>
        <v>0.52188062312976569</v>
      </c>
      <c r="G108" s="10" t="s">
        <v>134</v>
      </c>
      <c r="H108" s="230"/>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row>
    <row r="109" spans="1:491" ht="33" customHeight="1">
      <c r="A109" s="202"/>
      <c r="B109" s="205"/>
      <c r="C109" s="10" t="s">
        <v>5</v>
      </c>
      <c r="D109" s="148">
        <v>0</v>
      </c>
      <c r="E109" s="148">
        <v>0</v>
      </c>
      <c r="F109" s="111" t="e">
        <f t="shared" si="27"/>
        <v>#DIV/0!</v>
      </c>
      <c r="G109" s="10" t="s">
        <v>134</v>
      </c>
      <c r="H109" s="230"/>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row>
    <row r="110" spans="1:491" ht="31.5">
      <c r="A110" s="200" t="s">
        <v>101</v>
      </c>
      <c r="B110" s="203" t="s">
        <v>102</v>
      </c>
      <c r="C110" s="10" t="s">
        <v>2</v>
      </c>
      <c r="D110" s="148">
        <f>SUM(D111:D113)</f>
        <v>98610.73</v>
      </c>
      <c r="E110" s="148">
        <f>SUM(E111:E113)</f>
        <v>28243.247210000001</v>
      </c>
      <c r="F110" s="111">
        <f>E110/D110</f>
        <v>0.28641150116219605</v>
      </c>
      <c r="G110" s="10" t="s">
        <v>134</v>
      </c>
      <c r="H110" s="230"/>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row>
    <row r="111" spans="1:491" ht="31.5">
      <c r="A111" s="201"/>
      <c r="B111" s="204"/>
      <c r="C111" s="10" t="s">
        <v>3</v>
      </c>
      <c r="D111" s="148">
        <f>2508.33+15000</f>
        <v>17508.330000000002</v>
      </c>
      <c r="E111" s="148">
        <v>3912.5272100000002</v>
      </c>
      <c r="F111" s="111">
        <f t="shared" ref="F111:F113" si="28">E111/D111</f>
        <v>0.22346661332063081</v>
      </c>
      <c r="G111" s="10" t="s">
        <v>134</v>
      </c>
      <c r="H111" s="230"/>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row>
    <row r="112" spans="1:491" ht="31.5">
      <c r="A112" s="201"/>
      <c r="B112" s="204"/>
      <c r="C112" s="10" t="s">
        <v>4</v>
      </c>
      <c r="D112" s="148">
        <v>81102.399999999994</v>
      </c>
      <c r="E112" s="148">
        <v>24330.720000000001</v>
      </c>
      <c r="F112" s="111">
        <f t="shared" si="28"/>
        <v>0.30000000000000004</v>
      </c>
      <c r="G112" s="10" t="s">
        <v>134</v>
      </c>
      <c r="H112" s="230"/>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row>
    <row r="113" spans="1:491" ht="31.5">
      <c r="A113" s="202"/>
      <c r="B113" s="205"/>
      <c r="C113" s="10" t="s">
        <v>5</v>
      </c>
      <c r="D113" s="148">
        <v>0</v>
      </c>
      <c r="E113" s="148">
        <v>0</v>
      </c>
      <c r="F113" s="111" t="e">
        <f t="shared" si="28"/>
        <v>#DIV/0!</v>
      </c>
      <c r="G113" s="10" t="s">
        <v>134</v>
      </c>
      <c r="H113" s="231"/>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row>
    <row r="114" spans="1:491" ht="15.75">
      <c r="A114" s="200" t="s">
        <v>75</v>
      </c>
      <c r="B114" s="203" t="s">
        <v>103</v>
      </c>
      <c r="C114" s="10" t="s">
        <v>2</v>
      </c>
      <c r="D114" s="148">
        <f>SUM(D115:D117)</f>
        <v>1700</v>
      </c>
      <c r="E114" s="148">
        <f>SUM(E115:E117)</f>
        <v>0</v>
      </c>
      <c r="F114" s="111">
        <f>E114/D114</f>
        <v>0</v>
      </c>
      <c r="G114" s="10" t="s">
        <v>133</v>
      </c>
      <c r="H114" s="232" t="s">
        <v>238</v>
      </c>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row>
    <row r="115" spans="1:491" ht="15.75">
      <c r="A115" s="201"/>
      <c r="B115" s="204"/>
      <c r="C115" s="10" t="s">
        <v>3</v>
      </c>
      <c r="D115" s="148">
        <v>1700</v>
      </c>
      <c r="E115" s="148">
        <v>0</v>
      </c>
      <c r="F115" s="111">
        <f t="shared" ref="F115:F117" si="29">E115/D115</f>
        <v>0</v>
      </c>
      <c r="G115" s="10" t="s">
        <v>133</v>
      </c>
      <c r="H115" s="230"/>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row>
    <row r="116" spans="1:491" ht="15.75">
      <c r="A116" s="201"/>
      <c r="B116" s="204"/>
      <c r="C116" s="10" t="s">
        <v>4</v>
      </c>
      <c r="D116" s="148">
        <v>0</v>
      </c>
      <c r="E116" s="148">
        <v>0</v>
      </c>
      <c r="F116" s="111" t="e">
        <f t="shared" si="29"/>
        <v>#DIV/0!</v>
      </c>
      <c r="G116" s="10" t="s">
        <v>133</v>
      </c>
      <c r="H116" s="230"/>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row>
    <row r="117" spans="1:491" ht="132" customHeight="1">
      <c r="A117" s="202"/>
      <c r="B117" s="205"/>
      <c r="C117" s="10" t="s">
        <v>5</v>
      </c>
      <c r="D117" s="148">
        <v>0</v>
      </c>
      <c r="E117" s="148">
        <v>0</v>
      </c>
      <c r="F117" s="111" t="e">
        <f t="shared" si="29"/>
        <v>#DIV/0!</v>
      </c>
      <c r="G117" s="10" t="s">
        <v>133</v>
      </c>
      <c r="H117" s="231"/>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row>
    <row r="118" spans="1:491" ht="15.75">
      <c r="A118" s="194">
        <v>2</v>
      </c>
      <c r="B118" s="209" t="s">
        <v>104</v>
      </c>
      <c r="C118" s="139" t="s">
        <v>2</v>
      </c>
      <c r="D118" s="145">
        <f>SUM(D119:D121)</f>
        <v>146528.28187000001</v>
      </c>
      <c r="E118" s="145">
        <f>SUM(E119:E121)</f>
        <v>82082.134999999995</v>
      </c>
      <c r="F118" s="140">
        <f>E118/D118</f>
        <v>0.56017946810311559</v>
      </c>
      <c r="G118" s="139" t="s">
        <v>133</v>
      </c>
      <c r="H118" s="14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row>
    <row r="119" spans="1:491" ht="15.75">
      <c r="A119" s="195"/>
      <c r="B119" s="210"/>
      <c r="C119" s="139" t="s">
        <v>3</v>
      </c>
      <c r="D119" s="145">
        <f>D123+D127+D131+D135+D139+D143</f>
        <v>29010.881870000005</v>
      </c>
      <c r="E119" s="145">
        <f>E123+E127+E131+E135+E139+E143</f>
        <v>10496.6495</v>
      </c>
      <c r="F119" s="140">
        <f t="shared" ref="F119:F121" si="30">E119/D119</f>
        <v>0.36181766369723933</v>
      </c>
      <c r="G119" s="139" t="s">
        <v>133</v>
      </c>
      <c r="H119" s="14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row>
    <row r="120" spans="1:491" ht="15.75">
      <c r="A120" s="195"/>
      <c r="B120" s="210"/>
      <c r="C120" s="139" t="s">
        <v>4</v>
      </c>
      <c r="D120" s="145">
        <f>D124+D128+D132+D136+D140+D144</f>
        <v>117517.40000000001</v>
      </c>
      <c r="E120" s="145">
        <f>E124+E128+E132+E136+E140+E144</f>
        <v>71585.485499999995</v>
      </c>
      <c r="F120" s="140">
        <f t="shared" si="30"/>
        <v>0.60914796872633326</v>
      </c>
      <c r="G120" s="139" t="s">
        <v>133</v>
      </c>
      <c r="H120" s="14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row>
    <row r="121" spans="1:491" ht="15.75">
      <c r="A121" s="196"/>
      <c r="B121" s="211"/>
      <c r="C121" s="139" t="s">
        <v>5</v>
      </c>
      <c r="D121" s="145">
        <f>D125</f>
        <v>0</v>
      </c>
      <c r="E121" s="145">
        <f>E125</f>
        <v>0</v>
      </c>
      <c r="F121" s="140" t="e">
        <f t="shared" si="30"/>
        <v>#DIV/0!</v>
      </c>
      <c r="G121" s="139" t="s">
        <v>133</v>
      </c>
      <c r="H121" s="14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row>
    <row r="122" spans="1:491" ht="15.75">
      <c r="A122" s="206" t="s">
        <v>8</v>
      </c>
      <c r="B122" s="191" t="s">
        <v>105</v>
      </c>
      <c r="C122" s="10" t="s">
        <v>2</v>
      </c>
      <c r="D122" s="147">
        <f>SUM(D123:D125)</f>
        <v>21481.375</v>
      </c>
      <c r="E122" s="147">
        <f>SUM(E123:E125)</f>
        <v>8610.7100000000009</v>
      </c>
      <c r="F122" s="11">
        <f>E122/D122</f>
        <v>0.40084538350082344</v>
      </c>
      <c r="G122" s="10" t="s">
        <v>133</v>
      </c>
      <c r="H122" s="191" t="s">
        <v>243</v>
      </c>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row>
    <row r="123" spans="1:491" ht="15.75">
      <c r="A123" s="207"/>
      <c r="B123" s="192"/>
      <c r="C123" s="10" t="s">
        <v>3</v>
      </c>
      <c r="D123" s="148">
        <v>4296.2749999999996</v>
      </c>
      <c r="E123" s="148">
        <v>1722.1420000000001</v>
      </c>
      <c r="F123" s="111">
        <f t="shared" ref="F123:F125" si="31">E123/D123</f>
        <v>0.40084538350082344</v>
      </c>
      <c r="G123" s="10" t="s">
        <v>133</v>
      </c>
      <c r="H123" s="19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row>
    <row r="124" spans="1:491" ht="15.75">
      <c r="A124" s="207"/>
      <c r="B124" s="192"/>
      <c r="C124" s="10" t="s">
        <v>4</v>
      </c>
      <c r="D124" s="148">
        <v>17185.099999999999</v>
      </c>
      <c r="E124" s="148">
        <v>6888.5680000000002</v>
      </c>
      <c r="F124" s="111">
        <f t="shared" si="31"/>
        <v>0.40084538350082344</v>
      </c>
      <c r="G124" s="10" t="s">
        <v>133</v>
      </c>
      <c r="H124" s="19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row>
    <row r="125" spans="1:491" ht="51" customHeight="1">
      <c r="A125" s="208"/>
      <c r="B125" s="193"/>
      <c r="C125" s="10" t="s">
        <v>5</v>
      </c>
      <c r="D125" s="148">
        <v>0</v>
      </c>
      <c r="E125" s="148">
        <v>0</v>
      </c>
      <c r="F125" s="111" t="e">
        <f t="shared" si="31"/>
        <v>#DIV/0!</v>
      </c>
      <c r="G125" s="10" t="s">
        <v>133</v>
      </c>
      <c r="H125" s="193"/>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row>
    <row r="126" spans="1:491" ht="15.75">
      <c r="A126" s="227" t="s">
        <v>79</v>
      </c>
      <c r="B126" s="203" t="s">
        <v>106</v>
      </c>
      <c r="C126" s="10" t="s">
        <v>2</v>
      </c>
      <c r="D126" s="148">
        <f>SUM(D127:D129)</f>
        <v>18500</v>
      </c>
      <c r="E126" s="148">
        <f>SUM(E127:E129)</f>
        <v>6773.5150000000003</v>
      </c>
      <c r="F126" s="111">
        <f>E126/D126</f>
        <v>0.36613594594594595</v>
      </c>
      <c r="G126" s="10" t="s">
        <v>133</v>
      </c>
      <c r="H126" s="203" t="s">
        <v>291</v>
      </c>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row>
    <row r="127" spans="1:491" ht="15.75">
      <c r="A127" s="228"/>
      <c r="B127" s="204"/>
      <c r="C127" s="10" t="s">
        <v>3</v>
      </c>
      <c r="D127" s="148">
        <v>18500</v>
      </c>
      <c r="E127" s="148">
        <v>6773.5150000000003</v>
      </c>
      <c r="F127" s="111">
        <f t="shared" ref="F127:F129" si="32">E127/D127</f>
        <v>0.36613594594594595</v>
      </c>
      <c r="G127" s="10" t="s">
        <v>133</v>
      </c>
      <c r="H127" s="204"/>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row>
    <row r="128" spans="1:491" ht="15.75">
      <c r="A128" s="228"/>
      <c r="B128" s="204"/>
      <c r="C128" s="10" t="s">
        <v>4</v>
      </c>
      <c r="D128" s="148">
        <v>0</v>
      </c>
      <c r="E128" s="148">
        <v>0</v>
      </c>
      <c r="F128" s="111" t="e">
        <f t="shared" si="32"/>
        <v>#DIV/0!</v>
      </c>
      <c r="G128" s="10" t="s">
        <v>133</v>
      </c>
      <c r="H128" s="204"/>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row>
    <row r="129" spans="1:491" ht="51.75" customHeight="1">
      <c r="A129" s="229"/>
      <c r="B129" s="205"/>
      <c r="C129" s="10" t="s">
        <v>5</v>
      </c>
      <c r="D129" s="148">
        <v>0</v>
      </c>
      <c r="E129" s="148">
        <v>0</v>
      </c>
      <c r="F129" s="111" t="e">
        <f t="shared" si="32"/>
        <v>#DIV/0!</v>
      </c>
      <c r="G129" s="10" t="s">
        <v>133</v>
      </c>
      <c r="H129" s="205"/>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row>
    <row r="130" spans="1:491" ht="15.75">
      <c r="A130" s="227" t="s">
        <v>81</v>
      </c>
      <c r="B130" s="203" t="s">
        <v>107</v>
      </c>
      <c r="C130" s="10" t="s">
        <v>2</v>
      </c>
      <c r="D130" s="148">
        <f>SUM(D131:D133)</f>
        <v>352.75</v>
      </c>
      <c r="E130" s="148">
        <f>SUM(E131:E133)</f>
        <v>0</v>
      </c>
      <c r="F130" s="111">
        <f>E130/D130</f>
        <v>0</v>
      </c>
      <c r="G130" s="10" t="s">
        <v>133</v>
      </c>
      <c r="H130" s="203" t="s">
        <v>241</v>
      </c>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row>
    <row r="131" spans="1:491" ht="15.75">
      <c r="A131" s="228"/>
      <c r="B131" s="204"/>
      <c r="C131" s="10" t="s">
        <v>3</v>
      </c>
      <c r="D131" s="148">
        <v>70.55</v>
      </c>
      <c r="E131" s="148">
        <v>0</v>
      </c>
      <c r="F131" s="111">
        <f t="shared" ref="F131:F133" si="33">E131/D131</f>
        <v>0</v>
      </c>
      <c r="G131" s="10" t="s">
        <v>133</v>
      </c>
      <c r="H131" s="204"/>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row>
    <row r="132" spans="1:491" ht="15.75">
      <c r="A132" s="228"/>
      <c r="B132" s="204"/>
      <c r="C132" s="10" t="s">
        <v>4</v>
      </c>
      <c r="D132" s="148">
        <v>282.2</v>
      </c>
      <c r="E132" s="148">
        <v>0</v>
      </c>
      <c r="F132" s="111">
        <f t="shared" si="33"/>
        <v>0</v>
      </c>
      <c r="G132" s="10" t="s">
        <v>133</v>
      </c>
      <c r="H132" s="204"/>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c r="NZ132" s="2"/>
      <c r="OA132" s="2"/>
      <c r="OB132" s="2"/>
      <c r="OC132" s="2"/>
      <c r="OD132" s="2"/>
      <c r="OE132" s="2"/>
      <c r="OF132" s="2"/>
      <c r="OG132" s="2"/>
      <c r="OH132" s="2"/>
      <c r="OI132" s="2"/>
      <c r="OJ132" s="2"/>
      <c r="OK132" s="2"/>
      <c r="OL132" s="2"/>
      <c r="OM132" s="2"/>
      <c r="ON132" s="2"/>
      <c r="OO132" s="2"/>
      <c r="OP132" s="2"/>
      <c r="OQ132" s="2"/>
      <c r="OR132" s="2"/>
      <c r="OS132" s="2"/>
      <c r="OT132" s="2"/>
      <c r="OU132" s="2"/>
      <c r="OV132" s="2"/>
      <c r="OW132" s="2"/>
      <c r="OX132" s="2"/>
      <c r="OY132" s="2"/>
      <c r="OZ132" s="2"/>
      <c r="PA132" s="2"/>
      <c r="PB132" s="2"/>
      <c r="PC132" s="2"/>
      <c r="PD132" s="2"/>
      <c r="PE132" s="2"/>
      <c r="PF132" s="2"/>
      <c r="PG132" s="2"/>
      <c r="PH132" s="2"/>
      <c r="PI132" s="2"/>
      <c r="PJ132" s="2"/>
      <c r="PK132" s="2"/>
      <c r="PL132" s="2"/>
      <c r="PM132" s="2"/>
      <c r="PN132" s="2"/>
      <c r="PO132" s="2"/>
      <c r="PP132" s="2"/>
      <c r="PQ132" s="2"/>
      <c r="PR132" s="2"/>
      <c r="PS132" s="2"/>
      <c r="PT132" s="2"/>
      <c r="PU132" s="2"/>
      <c r="PV132" s="2"/>
      <c r="PW132" s="2"/>
      <c r="PX132" s="2"/>
      <c r="PY132" s="2"/>
      <c r="PZ132" s="2"/>
      <c r="QA132" s="2"/>
      <c r="QB132" s="2"/>
      <c r="QC132" s="2"/>
      <c r="QD132" s="2"/>
      <c r="QE132" s="2"/>
      <c r="QF132" s="2"/>
      <c r="QG132" s="2"/>
      <c r="QH132" s="2"/>
      <c r="QI132" s="2"/>
      <c r="QJ132" s="2"/>
      <c r="QK132" s="2"/>
      <c r="QL132" s="2"/>
      <c r="QM132" s="2"/>
      <c r="QN132" s="2"/>
      <c r="QO132" s="2"/>
      <c r="QP132" s="2"/>
      <c r="QQ132" s="2"/>
      <c r="QR132" s="2"/>
      <c r="QS132" s="2"/>
      <c r="QT132" s="2"/>
      <c r="QU132" s="2"/>
      <c r="QV132" s="2"/>
      <c r="QW132" s="2"/>
      <c r="QX132" s="2"/>
      <c r="QY132" s="2"/>
      <c r="QZ132" s="2"/>
      <c r="RA132" s="2"/>
      <c r="RB132" s="2"/>
      <c r="RC132" s="2"/>
      <c r="RD132" s="2"/>
      <c r="RE132" s="2"/>
      <c r="RF132" s="2"/>
      <c r="RG132" s="2"/>
      <c r="RH132" s="2"/>
      <c r="RI132" s="2"/>
      <c r="RJ132" s="2"/>
      <c r="RK132" s="2"/>
      <c r="RL132" s="2"/>
      <c r="RM132" s="2"/>
      <c r="RN132" s="2"/>
      <c r="RO132" s="2"/>
      <c r="RP132" s="2"/>
      <c r="RQ132" s="2"/>
      <c r="RR132" s="2"/>
      <c r="RS132" s="2"/>
      <c r="RT132" s="2"/>
      <c r="RU132" s="2"/>
      <c r="RV132" s="2"/>
      <c r="RW132" s="2"/>
    </row>
    <row r="133" spans="1:491" ht="15.75">
      <c r="A133" s="229"/>
      <c r="B133" s="205"/>
      <c r="C133" s="10" t="s">
        <v>5</v>
      </c>
      <c r="D133" s="148">
        <v>0</v>
      </c>
      <c r="E133" s="148">
        <v>0</v>
      </c>
      <c r="F133" s="111" t="e">
        <f t="shared" si="33"/>
        <v>#DIV/0!</v>
      </c>
      <c r="G133" s="10" t="s">
        <v>133</v>
      </c>
      <c r="H133" s="205"/>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row>
    <row r="134" spans="1:491" ht="47.25">
      <c r="A134" s="227" t="s">
        <v>108</v>
      </c>
      <c r="B134" s="203" t="s">
        <v>109</v>
      </c>
      <c r="C134" s="10" t="s">
        <v>2</v>
      </c>
      <c r="D134" s="148">
        <f>SUM(D135:D137)</f>
        <v>63993.652999999998</v>
      </c>
      <c r="E134" s="148">
        <f>SUM(E135:E137)</f>
        <v>32500.16</v>
      </c>
      <c r="F134" s="111">
        <f>E134/D134</f>
        <v>0.50786536596058984</v>
      </c>
      <c r="G134" s="10" t="s">
        <v>283</v>
      </c>
      <c r="H134" s="203" t="s">
        <v>242</v>
      </c>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row>
    <row r="135" spans="1:491" ht="47.25">
      <c r="A135" s="228"/>
      <c r="B135" s="204"/>
      <c r="C135" s="10" t="s">
        <v>3</v>
      </c>
      <c r="D135" s="148">
        <v>4865.6530000000002</v>
      </c>
      <c r="E135" s="148">
        <v>975.06</v>
      </c>
      <c r="F135" s="111">
        <f t="shared" ref="F135:F137" si="34">E135/D135</f>
        <v>0.20039653464807292</v>
      </c>
      <c r="G135" s="10" t="s">
        <v>283</v>
      </c>
      <c r="H135" s="204"/>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row>
    <row r="136" spans="1:491" ht="47.25">
      <c r="A136" s="228"/>
      <c r="B136" s="204"/>
      <c r="C136" s="10" t="s">
        <v>4</v>
      </c>
      <c r="D136" s="148">
        <v>59128</v>
      </c>
      <c r="E136" s="148">
        <v>31525.1</v>
      </c>
      <c r="F136" s="111">
        <f t="shared" si="34"/>
        <v>0.53316702746583677</v>
      </c>
      <c r="G136" s="10" t="s">
        <v>283</v>
      </c>
      <c r="H136" s="204"/>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row>
    <row r="137" spans="1:491" ht="47.25">
      <c r="A137" s="229"/>
      <c r="B137" s="205"/>
      <c r="C137" s="10" t="s">
        <v>5</v>
      </c>
      <c r="D137" s="148">
        <v>0</v>
      </c>
      <c r="E137" s="148">
        <v>0</v>
      </c>
      <c r="F137" s="111" t="e">
        <f t="shared" si="34"/>
        <v>#DIV/0!</v>
      </c>
      <c r="G137" s="10" t="s">
        <v>283</v>
      </c>
      <c r="H137" s="205"/>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c r="NZ137" s="2"/>
      <c r="OA137" s="2"/>
      <c r="OB137" s="2"/>
      <c r="OC137" s="2"/>
      <c r="OD137" s="2"/>
      <c r="OE137" s="2"/>
      <c r="OF137" s="2"/>
      <c r="OG137" s="2"/>
      <c r="OH137" s="2"/>
      <c r="OI137" s="2"/>
      <c r="OJ137" s="2"/>
      <c r="OK137" s="2"/>
      <c r="OL137" s="2"/>
      <c r="OM137" s="2"/>
      <c r="ON137" s="2"/>
      <c r="OO137" s="2"/>
      <c r="OP137" s="2"/>
      <c r="OQ137" s="2"/>
      <c r="OR137" s="2"/>
      <c r="OS137" s="2"/>
      <c r="OT137" s="2"/>
      <c r="OU137" s="2"/>
      <c r="OV137" s="2"/>
      <c r="OW137" s="2"/>
      <c r="OX137" s="2"/>
      <c r="OY137" s="2"/>
      <c r="OZ137" s="2"/>
      <c r="PA137" s="2"/>
      <c r="PB137" s="2"/>
      <c r="PC137" s="2"/>
      <c r="PD137" s="2"/>
      <c r="PE137" s="2"/>
      <c r="PF137" s="2"/>
      <c r="PG137" s="2"/>
      <c r="PH137" s="2"/>
      <c r="PI137" s="2"/>
      <c r="PJ137" s="2"/>
      <c r="PK137" s="2"/>
      <c r="PL137" s="2"/>
      <c r="PM137" s="2"/>
      <c r="PN137" s="2"/>
      <c r="PO137" s="2"/>
      <c r="PP137" s="2"/>
      <c r="PQ137" s="2"/>
      <c r="PR137" s="2"/>
      <c r="PS137" s="2"/>
      <c r="PT137" s="2"/>
      <c r="PU137" s="2"/>
      <c r="PV137" s="2"/>
      <c r="PW137" s="2"/>
      <c r="PX137" s="2"/>
      <c r="PY137" s="2"/>
      <c r="PZ137" s="2"/>
      <c r="QA137" s="2"/>
      <c r="QB137" s="2"/>
      <c r="QC137" s="2"/>
      <c r="QD137" s="2"/>
      <c r="QE137" s="2"/>
      <c r="QF137" s="2"/>
      <c r="QG137" s="2"/>
      <c r="QH137" s="2"/>
      <c r="QI137" s="2"/>
      <c r="QJ137" s="2"/>
      <c r="QK137" s="2"/>
      <c r="QL137" s="2"/>
      <c r="QM137" s="2"/>
      <c r="QN137" s="2"/>
      <c r="QO137" s="2"/>
      <c r="QP137" s="2"/>
      <c r="QQ137" s="2"/>
      <c r="QR137" s="2"/>
      <c r="QS137" s="2"/>
      <c r="QT137" s="2"/>
      <c r="QU137" s="2"/>
      <c r="QV137" s="2"/>
      <c r="QW137" s="2"/>
      <c r="QX137" s="2"/>
      <c r="QY137" s="2"/>
      <c r="QZ137" s="2"/>
      <c r="RA137" s="2"/>
      <c r="RB137" s="2"/>
      <c r="RC137" s="2"/>
      <c r="RD137" s="2"/>
      <c r="RE137" s="2"/>
      <c r="RF137" s="2"/>
      <c r="RG137" s="2"/>
      <c r="RH137" s="2"/>
      <c r="RI137" s="2"/>
      <c r="RJ137" s="2"/>
      <c r="RK137" s="2"/>
      <c r="RL137" s="2"/>
      <c r="RM137" s="2"/>
      <c r="RN137" s="2"/>
      <c r="RO137" s="2"/>
      <c r="RP137" s="2"/>
      <c r="RQ137" s="2"/>
      <c r="RR137" s="2"/>
      <c r="RS137" s="2"/>
      <c r="RT137" s="2"/>
      <c r="RU137" s="2"/>
      <c r="RV137" s="2"/>
      <c r="RW137" s="2"/>
    </row>
    <row r="138" spans="1:491" ht="15.75">
      <c r="A138" s="227" t="s">
        <v>110</v>
      </c>
      <c r="B138" s="203" t="s">
        <v>111</v>
      </c>
      <c r="C138" s="10" t="s">
        <v>2</v>
      </c>
      <c r="D138" s="148">
        <f>SUM(D139:D141)</f>
        <v>42127.62887</v>
      </c>
      <c r="E138" s="148">
        <f>SUM(E139:E141)</f>
        <v>34197.75</v>
      </c>
      <c r="F138" s="111">
        <f>E138/D138</f>
        <v>0.81176536437712876</v>
      </c>
      <c r="G138" s="10" t="s">
        <v>133</v>
      </c>
      <c r="H138" s="203" t="s">
        <v>285</v>
      </c>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row>
    <row r="139" spans="1:491" ht="15.75">
      <c r="A139" s="228"/>
      <c r="B139" s="204"/>
      <c r="C139" s="10" t="s">
        <v>3</v>
      </c>
      <c r="D139" s="148">
        <v>1263.8288700000001</v>
      </c>
      <c r="E139" s="148">
        <v>1025.9324999999999</v>
      </c>
      <c r="F139" s="111">
        <f t="shared" ref="F139:F141" si="35">E139/D139</f>
        <v>0.81176536187213377</v>
      </c>
      <c r="G139" s="10" t="s">
        <v>133</v>
      </c>
      <c r="H139" s="204"/>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row>
    <row r="140" spans="1:491" ht="15.75">
      <c r="A140" s="228"/>
      <c r="B140" s="204"/>
      <c r="C140" s="10" t="s">
        <v>4</v>
      </c>
      <c r="D140" s="148">
        <v>40863.800000000003</v>
      </c>
      <c r="E140" s="148">
        <v>33171.817499999997</v>
      </c>
      <c r="F140" s="111">
        <f t="shared" si="35"/>
        <v>0.81176536445460268</v>
      </c>
      <c r="G140" s="10" t="s">
        <v>133</v>
      </c>
      <c r="H140" s="204"/>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c r="NZ140" s="2"/>
      <c r="OA140" s="2"/>
      <c r="OB140" s="2"/>
      <c r="OC140" s="2"/>
      <c r="OD140" s="2"/>
      <c r="OE140" s="2"/>
      <c r="OF140" s="2"/>
      <c r="OG140" s="2"/>
      <c r="OH140" s="2"/>
      <c r="OI140" s="2"/>
      <c r="OJ140" s="2"/>
      <c r="OK140" s="2"/>
      <c r="OL140" s="2"/>
      <c r="OM140" s="2"/>
      <c r="ON140" s="2"/>
      <c r="OO140" s="2"/>
      <c r="OP140" s="2"/>
      <c r="OQ140" s="2"/>
      <c r="OR140" s="2"/>
      <c r="OS140" s="2"/>
      <c r="OT140" s="2"/>
      <c r="OU140" s="2"/>
      <c r="OV140" s="2"/>
      <c r="OW140" s="2"/>
      <c r="OX140" s="2"/>
      <c r="OY140" s="2"/>
      <c r="OZ140" s="2"/>
      <c r="PA140" s="2"/>
      <c r="PB140" s="2"/>
      <c r="PC140" s="2"/>
      <c r="PD140" s="2"/>
      <c r="PE140" s="2"/>
      <c r="PF140" s="2"/>
      <c r="PG140" s="2"/>
      <c r="PH140" s="2"/>
      <c r="PI140" s="2"/>
      <c r="PJ140" s="2"/>
      <c r="PK140" s="2"/>
      <c r="PL140" s="2"/>
      <c r="PM140" s="2"/>
      <c r="PN140" s="2"/>
      <c r="PO140" s="2"/>
      <c r="PP140" s="2"/>
      <c r="PQ140" s="2"/>
      <c r="PR140" s="2"/>
      <c r="PS140" s="2"/>
      <c r="PT140" s="2"/>
      <c r="PU140" s="2"/>
      <c r="PV140" s="2"/>
      <c r="PW140" s="2"/>
      <c r="PX140" s="2"/>
      <c r="PY140" s="2"/>
      <c r="PZ140" s="2"/>
      <c r="QA140" s="2"/>
      <c r="QB140" s="2"/>
      <c r="QC140" s="2"/>
      <c r="QD140" s="2"/>
      <c r="QE140" s="2"/>
      <c r="QF140" s="2"/>
      <c r="QG140" s="2"/>
      <c r="QH140" s="2"/>
      <c r="QI140" s="2"/>
      <c r="QJ140" s="2"/>
      <c r="QK140" s="2"/>
      <c r="QL140" s="2"/>
      <c r="QM140" s="2"/>
      <c r="QN140" s="2"/>
      <c r="QO140" s="2"/>
      <c r="QP140" s="2"/>
      <c r="QQ140" s="2"/>
      <c r="QR140" s="2"/>
      <c r="QS140" s="2"/>
      <c r="QT140" s="2"/>
      <c r="QU140" s="2"/>
      <c r="QV140" s="2"/>
      <c r="QW140" s="2"/>
      <c r="QX140" s="2"/>
      <c r="QY140" s="2"/>
      <c r="QZ140" s="2"/>
      <c r="RA140" s="2"/>
      <c r="RB140" s="2"/>
      <c r="RC140" s="2"/>
      <c r="RD140" s="2"/>
      <c r="RE140" s="2"/>
      <c r="RF140" s="2"/>
      <c r="RG140" s="2"/>
      <c r="RH140" s="2"/>
      <c r="RI140" s="2"/>
      <c r="RJ140" s="2"/>
      <c r="RK140" s="2"/>
      <c r="RL140" s="2"/>
      <c r="RM140" s="2"/>
      <c r="RN140" s="2"/>
      <c r="RO140" s="2"/>
      <c r="RP140" s="2"/>
      <c r="RQ140" s="2"/>
      <c r="RR140" s="2"/>
      <c r="RS140" s="2"/>
      <c r="RT140" s="2"/>
      <c r="RU140" s="2"/>
      <c r="RV140" s="2"/>
      <c r="RW140" s="2"/>
    </row>
    <row r="141" spans="1:491" ht="60.75" customHeight="1">
      <c r="A141" s="229"/>
      <c r="B141" s="205"/>
      <c r="C141" s="10" t="s">
        <v>5</v>
      </c>
      <c r="D141" s="148">
        <v>0</v>
      </c>
      <c r="E141" s="148">
        <v>0</v>
      </c>
      <c r="F141" s="111" t="e">
        <f t="shared" si="35"/>
        <v>#DIV/0!</v>
      </c>
      <c r="G141" s="10" t="s">
        <v>133</v>
      </c>
      <c r="H141" s="205"/>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c r="NZ141" s="2"/>
      <c r="OA141" s="2"/>
      <c r="OB141" s="2"/>
      <c r="OC141" s="2"/>
      <c r="OD141" s="2"/>
      <c r="OE141" s="2"/>
      <c r="OF141" s="2"/>
      <c r="OG141" s="2"/>
      <c r="OH141" s="2"/>
      <c r="OI141" s="2"/>
      <c r="OJ141" s="2"/>
      <c r="OK141" s="2"/>
      <c r="OL141" s="2"/>
      <c r="OM141" s="2"/>
      <c r="ON141" s="2"/>
      <c r="OO141" s="2"/>
      <c r="OP141" s="2"/>
      <c r="OQ141" s="2"/>
      <c r="OR141" s="2"/>
      <c r="OS141" s="2"/>
      <c r="OT141" s="2"/>
      <c r="OU141" s="2"/>
      <c r="OV141" s="2"/>
      <c r="OW141" s="2"/>
      <c r="OX141" s="2"/>
      <c r="OY141" s="2"/>
      <c r="OZ141" s="2"/>
      <c r="PA141" s="2"/>
      <c r="PB141" s="2"/>
      <c r="PC141" s="2"/>
      <c r="PD141" s="2"/>
      <c r="PE141" s="2"/>
      <c r="PF141" s="2"/>
      <c r="PG141" s="2"/>
      <c r="PH141" s="2"/>
      <c r="PI141" s="2"/>
      <c r="PJ141" s="2"/>
      <c r="PK141" s="2"/>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2"/>
      <c r="QO141" s="2"/>
      <c r="QP141" s="2"/>
      <c r="QQ141" s="2"/>
      <c r="QR141" s="2"/>
      <c r="QS141" s="2"/>
      <c r="QT141" s="2"/>
      <c r="QU141" s="2"/>
      <c r="QV141" s="2"/>
      <c r="QW141" s="2"/>
      <c r="QX141" s="2"/>
      <c r="QY141" s="2"/>
      <c r="QZ141" s="2"/>
      <c r="RA141" s="2"/>
      <c r="RB141" s="2"/>
      <c r="RC141" s="2"/>
      <c r="RD141" s="2"/>
      <c r="RE141" s="2"/>
      <c r="RF141" s="2"/>
      <c r="RG141" s="2"/>
      <c r="RH141" s="2"/>
      <c r="RI141" s="2"/>
      <c r="RJ141" s="2"/>
      <c r="RK141" s="2"/>
      <c r="RL141" s="2"/>
      <c r="RM141" s="2"/>
      <c r="RN141" s="2"/>
      <c r="RO141" s="2"/>
      <c r="RP141" s="2"/>
      <c r="RQ141" s="2"/>
      <c r="RR141" s="2"/>
      <c r="RS141" s="2"/>
      <c r="RT141" s="2"/>
      <c r="RU141" s="2"/>
      <c r="RV141" s="2"/>
      <c r="RW141" s="2"/>
    </row>
    <row r="142" spans="1:491" ht="15.75">
      <c r="A142" s="227" t="s">
        <v>113</v>
      </c>
      <c r="B142" s="203" t="s">
        <v>112</v>
      </c>
      <c r="C142" s="10" t="s">
        <v>2</v>
      </c>
      <c r="D142" s="148">
        <f>SUM(D143:D145)</f>
        <v>72.875</v>
      </c>
      <c r="E142" s="148">
        <f>SUM(E143:E145)</f>
        <v>0</v>
      </c>
      <c r="F142" s="111">
        <f>E142/D142</f>
        <v>0</v>
      </c>
      <c r="G142" s="10" t="s">
        <v>133</v>
      </c>
      <c r="H142" s="203" t="s">
        <v>241</v>
      </c>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c r="NZ142" s="2"/>
      <c r="OA142" s="2"/>
      <c r="OB142" s="2"/>
      <c r="OC142" s="2"/>
      <c r="OD142" s="2"/>
      <c r="OE142" s="2"/>
      <c r="OF142" s="2"/>
      <c r="OG142" s="2"/>
      <c r="OH142" s="2"/>
      <c r="OI142" s="2"/>
      <c r="OJ142" s="2"/>
      <c r="OK142" s="2"/>
      <c r="OL142" s="2"/>
      <c r="OM142" s="2"/>
      <c r="ON142" s="2"/>
      <c r="OO142" s="2"/>
      <c r="OP142" s="2"/>
      <c r="OQ142" s="2"/>
      <c r="OR142" s="2"/>
      <c r="OS142" s="2"/>
      <c r="OT142" s="2"/>
      <c r="OU142" s="2"/>
      <c r="OV142" s="2"/>
      <c r="OW142" s="2"/>
      <c r="OX142" s="2"/>
      <c r="OY142" s="2"/>
      <c r="OZ142" s="2"/>
      <c r="PA142" s="2"/>
      <c r="PB142" s="2"/>
      <c r="PC142" s="2"/>
      <c r="PD142" s="2"/>
      <c r="PE142" s="2"/>
      <c r="PF142" s="2"/>
      <c r="PG142" s="2"/>
      <c r="PH142" s="2"/>
      <c r="PI142" s="2"/>
      <c r="PJ142" s="2"/>
      <c r="PK142" s="2"/>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2"/>
      <c r="QO142" s="2"/>
      <c r="QP142" s="2"/>
      <c r="QQ142" s="2"/>
      <c r="QR142" s="2"/>
      <c r="QS142" s="2"/>
      <c r="QT142" s="2"/>
      <c r="QU142" s="2"/>
      <c r="QV142" s="2"/>
      <c r="QW142" s="2"/>
      <c r="QX142" s="2"/>
      <c r="QY142" s="2"/>
      <c r="QZ142" s="2"/>
      <c r="RA142" s="2"/>
      <c r="RB142" s="2"/>
      <c r="RC142" s="2"/>
      <c r="RD142" s="2"/>
      <c r="RE142" s="2"/>
      <c r="RF142" s="2"/>
      <c r="RG142" s="2"/>
      <c r="RH142" s="2"/>
      <c r="RI142" s="2"/>
      <c r="RJ142" s="2"/>
      <c r="RK142" s="2"/>
      <c r="RL142" s="2"/>
      <c r="RM142" s="2"/>
      <c r="RN142" s="2"/>
      <c r="RO142" s="2"/>
      <c r="RP142" s="2"/>
      <c r="RQ142" s="2"/>
      <c r="RR142" s="2"/>
      <c r="RS142" s="2"/>
      <c r="RT142" s="2"/>
      <c r="RU142" s="2"/>
      <c r="RV142" s="2"/>
      <c r="RW142" s="2"/>
    </row>
    <row r="143" spans="1:491" ht="15.75">
      <c r="A143" s="228"/>
      <c r="B143" s="204"/>
      <c r="C143" s="10" t="s">
        <v>3</v>
      </c>
      <c r="D143" s="148">
        <v>14.574999999999999</v>
      </c>
      <c r="E143" s="148">
        <v>0</v>
      </c>
      <c r="F143" s="111">
        <f t="shared" ref="F143:F145" si="36">E143/D143</f>
        <v>0</v>
      </c>
      <c r="G143" s="10" t="s">
        <v>133</v>
      </c>
      <c r="H143" s="204"/>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c r="NZ143" s="2"/>
      <c r="OA143" s="2"/>
      <c r="OB143" s="2"/>
      <c r="OC143" s="2"/>
      <c r="OD143" s="2"/>
      <c r="OE143" s="2"/>
      <c r="OF143" s="2"/>
      <c r="OG143" s="2"/>
      <c r="OH143" s="2"/>
      <c r="OI143" s="2"/>
      <c r="OJ143" s="2"/>
      <c r="OK143" s="2"/>
      <c r="OL143" s="2"/>
      <c r="OM143" s="2"/>
      <c r="ON143" s="2"/>
      <c r="OO143" s="2"/>
      <c r="OP143" s="2"/>
      <c r="OQ143" s="2"/>
      <c r="OR143" s="2"/>
      <c r="OS143" s="2"/>
      <c r="OT143" s="2"/>
      <c r="OU143" s="2"/>
      <c r="OV143" s="2"/>
      <c r="OW143" s="2"/>
      <c r="OX143" s="2"/>
      <c r="OY143" s="2"/>
      <c r="OZ143" s="2"/>
      <c r="PA143" s="2"/>
      <c r="PB143" s="2"/>
      <c r="PC143" s="2"/>
      <c r="PD143" s="2"/>
      <c r="PE143" s="2"/>
      <c r="PF143" s="2"/>
      <c r="PG143" s="2"/>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row>
    <row r="144" spans="1:491" ht="15.75">
      <c r="A144" s="228"/>
      <c r="B144" s="204"/>
      <c r="C144" s="10" t="s">
        <v>4</v>
      </c>
      <c r="D144" s="148">
        <v>58.3</v>
      </c>
      <c r="E144" s="148">
        <v>0</v>
      </c>
      <c r="F144" s="111">
        <f t="shared" si="36"/>
        <v>0</v>
      </c>
      <c r="G144" s="10" t="s">
        <v>133</v>
      </c>
      <c r="H144" s="204"/>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c r="NZ144" s="2"/>
      <c r="OA144" s="2"/>
      <c r="OB144" s="2"/>
      <c r="OC144" s="2"/>
      <c r="OD144" s="2"/>
      <c r="OE144" s="2"/>
      <c r="OF144" s="2"/>
      <c r="OG144" s="2"/>
      <c r="OH144" s="2"/>
      <c r="OI144" s="2"/>
      <c r="OJ144" s="2"/>
      <c r="OK144" s="2"/>
      <c r="OL144" s="2"/>
      <c r="OM144" s="2"/>
      <c r="ON144" s="2"/>
      <c r="OO144" s="2"/>
      <c r="OP144" s="2"/>
      <c r="OQ144" s="2"/>
      <c r="OR144" s="2"/>
      <c r="OS144" s="2"/>
      <c r="OT144" s="2"/>
      <c r="OU144" s="2"/>
      <c r="OV144" s="2"/>
      <c r="OW144" s="2"/>
      <c r="OX144" s="2"/>
      <c r="OY144" s="2"/>
      <c r="OZ144" s="2"/>
      <c r="PA144" s="2"/>
      <c r="PB144" s="2"/>
      <c r="PC144" s="2"/>
      <c r="PD144" s="2"/>
      <c r="PE144" s="2"/>
      <c r="PF144" s="2"/>
      <c r="PG144" s="2"/>
      <c r="PH144" s="2"/>
      <c r="PI144" s="2"/>
      <c r="PJ144" s="2"/>
      <c r="PK144" s="2"/>
      <c r="PL144" s="2"/>
      <c r="PM144" s="2"/>
      <c r="PN144" s="2"/>
      <c r="PO144" s="2"/>
      <c r="PP144" s="2"/>
      <c r="PQ144" s="2"/>
      <c r="PR144" s="2"/>
      <c r="PS144" s="2"/>
      <c r="PT144" s="2"/>
      <c r="PU144" s="2"/>
      <c r="PV144" s="2"/>
      <c r="PW144" s="2"/>
      <c r="PX144" s="2"/>
      <c r="PY144" s="2"/>
      <c r="PZ144" s="2"/>
      <c r="QA144" s="2"/>
      <c r="QB144" s="2"/>
      <c r="QC144" s="2"/>
      <c r="QD144" s="2"/>
      <c r="QE144" s="2"/>
      <c r="QF144" s="2"/>
      <c r="QG144" s="2"/>
      <c r="QH144" s="2"/>
      <c r="QI144" s="2"/>
      <c r="QJ144" s="2"/>
      <c r="QK144" s="2"/>
      <c r="QL144" s="2"/>
      <c r="QM144" s="2"/>
      <c r="QN144" s="2"/>
      <c r="QO144" s="2"/>
      <c r="QP144" s="2"/>
      <c r="QQ144" s="2"/>
      <c r="QR144" s="2"/>
      <c r="QS144" s="2"/>
      <c r="QT144" s="2"/>
      <c r="QU144" s="2"/>
      <c r="QV144" s="2"/>
      <c r="QW144" s="2"/>
      <c r="QX144" s="2"/>
      <c r="QY144" s="2"/>
      <c r="QZ144" s="2"/>
      <c r="RA144" s="2"/>
      <c r="RB144" s="2"/>
      <c r="RC144" s="2"/>
      <c r="RD144" s="2"/>
      <c r="RE144" s="2"/>
      <c r="RF144" s="2"/>
      <c r="RG144" s="2"/>
      <c r="RH144" s="2"/>
      <c r="RI144" s="2"/>
      <c r="RJ144" s="2"/>
      <c r="RK144" s="2"/>
      <c r="RL144" s="2"/>
      <c r="RM144" s="2"/>
      <c r="RN144" s="2"/>
      <c r="RO144" s="2"/>
      <c r="RP144" s="2"/>
      <c r="RQ144" s="2"/>
      <c r="RR144" s="2"/>
      <c r="RS144" s="2"/>
      <c r="RT144" s="2"/>
      <c r="RU144" s="2"/>
      <c r="RV144" s="2"/>
      <c r="RW144" s="2"/>
    </row>
    <row r="145" spans="1:491" ht="15.75">
      <c r="A145" s="229"/>
      <c r="B145" s="205"/>
      <c r="C145" s="10" t="s">
        <v>5</v>
      </c>
      <c r="D145" s="148">
        <v>0</v>
      </c>
      <c r="E145" s="148">
        <v>0</v>
      </c>
      <c r="F145" s="111" t="e">
        <f t="shared" si="36"/>
        <v>#DIV/0!</v>
      </c>
      <c r="G145" s="10" t="s">
        <v>133</v>
      </c>
      <c r="H145" s="205"/>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c r="NZ145" s="2"/>
      <c r="OA145" s="2"/>
      <c r="OB145" s="2"/>
      <c r="OC145" s="2"/>
      <c r="OD145" s="2"/>
      <c r="OE145" s="2"/>
      <c r="OF145" s="2"/>
      <c r="OG145" s="2"/>
      <c r="OH145" s="2"/>
      <c r="OI145" s="2"/>
      <c r="OJ145" s="2"/>
      <c r="OK145" s="2"/>
      <c r="OL145" s="2"/>
      <c r="OM145" s="2"/>
      <c r="ON145" s="2"/>
      <c r="OO145" s="2"/>
      <c r="OP145" s="2"/>
      <c r="OQ145" s="2"/>
      <c r="OR145" s="2"/>
      <c r="OS145" s="2"/>
      <c r="OT145" s="2"/>
      <c r="OU145" s="2"/>
      <c r="OV145" s="2"/>
      <c r="OW145" s="2"/>
      <c r="OX145" s="2"/>
      <c r="OY145" s="2"/>
      <c r="OZ145" s="2"/>
      <c r="PA145" s="2"/>
      <c r="PB145" s="2"/>
      <c r="PC145" s="2"/>
      <c r="PD145" s="2"/>
      <c r="PE145" s="2"/>
      <c r="PF145" s="2"/>
      <c r="PG145" s="2"/>
      <c r="PH145" s="2"/>
      <c r="PI145" s="2"/>
      <c r="PJ145" s="2"/>
      <c r="PK145" s="2"/>
      <c r="PL145" s="2"/>
      <c r="PM145" s="2"/>
      <c r="PN145" s="2"/>
      <c r="PO145" s="2"/>
      <c r="PP145" s="2"/>
      <c r="PQ145" s="2"/>
      <c r="PR145" s="2"/>
      <c r="PS145" s="2"/>
      <c r="PT145" s="2"/>
      <c r="PU145" s="2"/>
      <c r="PV145" s="2"/>
      <c r="PW145" s="2"/>
      <c r="PX145" s="2"/>
      <c r="PY145" s="2"/>
      <c r="PZ145" s="2"/>
      <c r="QA145" s="2"/>
      <c r="QB145" s="2"/>
      <c r="QC145" s="2"/>
      <c r="QD145" s="2"/>
      <c r="QE145" s="2"/>
      <c r="QF145" s="2"/>
      <c r="QG145" s="2"/>
      <c r="QH145" s="2"/>
      <c r="QI145" s="2"/>
      <c r="QJ145" s="2"/>
      <c r="QK145" s="2"/>
      <c r="QL145" s="2"/>
      <c r="QM145" s="2"/>
      <c r="QN145" s="2"/>
      <c r="QO145" s="2"/>
      <c r="QP145" s="2"/>
      <c r="QQ145" s="2"/>
      <c r="QR145" s="2"/>
      <c r="QS145" s="2"/>
      <c r="QT145" s="2"/>
      <c r="QU145" s="2"/>
      <c r="QV145" s="2"/>
      <c r="QW145" s="2"/>
      <c r="QX145" s="2"/>
      <c r="QY145" s="2"/>
      <c r="QZ145" s="2"/>
      <c r="RA145" s="2"/>
      <c r="RB145" s="2"/>
      <c r="RC145" s="2"/>
      <c r="RD145" s="2"/>
      <c r="RE145" s="2"/>
      <c r="RF145" s="2"/>
      <c r="RG145" s="2"/>
      <c r="RH145" s="2"/>
      <c r="RI145" s="2"/>
      <c r="RJ145" s="2"/>
      <c r="RK145" s="2"/>
      <c r="RL145" s="2"/>
      <c r="RM145" s="2"/>
      <c r="RN145" s="2"/>
      <c r="RO145" s="2"/>
      <c r="RP145" s="2"/>
      <c r="RQ145" s="2"/>
      <c r="RR145" s="2"/>
      <c r="RS145" s="2"/>
      <c r="RT145" s="2"/>
      <c r="RU145" s="2"/>
      <c r="RV145" s="2"/>
      <c r="RW145" s="2"/>
    </row>
    <row r="146" spans="1:491" ht="15.75">
      <c r="A146" s="212">
        <v>1</v>
      </c>
      <c r="B146" s="213" t="s">
        <v>114</v>
      </c>
      <c r="C146" s="141" t="s">
        <v>2</v>
      </c>
      <c r="D146" s="144">
        <f>SUM(D147:D149)</f>
        <v>587219.41584999999</v>
      </c>
      <c r="E146" s="144">
        <f>SUM(E147:E149)</f>
        <v>209797.66900000002</v>
      </c>
      <c r="F146" s="142">
        <f>E146/D146</f>
        <v>0.35727304536808946</v>
      </c>
      <c r="G146" s="214" t="s">
        <v>133</v>
      </c>
      <c r="H146" s="214"/>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row>
    <row r="147" spans="1:491" ht="15.75">
      <c r="A147" s="212"/>
      <c r="B147" s="213"/>
      <c r="C147" s="141" t="s">
        <v>3</v>
      </c>
      <c r="D147" s="144">
        <f t="shared" ref="D147:E149" si="37">D151+D167</f>
        <v>74420.615850000002</v>
      </c>
      <c r="E147" s="144">
        <f t="shared" si="37"/>
        <v>12228.509899999999</v>
      </c>
      <c r="F147" s="142">
        <f t="shared" ref="F147:F149" si="38">E147/D147</f>
        <v>0.16431616105740676</v>
      </c>
      <c r="G147" s="215"/>
      <c r="H147" s="215"/>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row>
    <row r="148" spans="1:491" ht="15.75">
      <c r="A148" s="212"/>
      <c r="B148" s="213"/>
      <c r="C148" s="141" t="s">
        <v>4</v>
      </c>
      <c r="D148" s="144">
        <f t="shared" si="37"/>
        <v>512798.8</v>
      </c>
      <c r="E148" s="144">
        <f t="shared" si="37"/>
        <v>197569.15910000002</v>
      </c>
      <c r="F148" s="142">
        <f t="shared" si="38"/>
        <v>0.38527617283815802</v>
      </c>
      <c r="G148" s="215"/>
      <c r="H148" s="215"/>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row>
    <row r="149" spans="1:491" ht="39" customHeight="1">
      <c r="A149" s="212"/>
      <c r="B149" s="213"/>
      <c r="C149" s="141" t="s">
        <v>5</v>
      </c>
      <c r="D149" s="144">
        <f t="shared" si="37"/>
        <v>0</v>
      </c>
      <c r="E149" s="144">
        <f t="shared" si="37"/>
        <v>0</v>
      </c>
      <c r="F149" s="142" t="e">
        <f t="shared" si="38"/>
        <v>#DIV/0!</v>
      </c>
      <c r="G149" s="216"/>
      <c r="H149" s="216"/>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row>
    <row r="150" spans="1:491" ht="15.75">
      <c r="A150" s="194">
        <v>1</v>
      </c>
      <c r="B150" s="209" t="s">
        <v>115</v>
      </c>
      <c r="C150" s="139" t="s">
        <v>2</v>
      </c>
      <c r="D150" s="145">
        <f>SUM(D151:D153)</f>
        <v>103955.70449999999</v>
      </c>
      <c r="E150" s="145">
        <f>SUM(E151:E153)</f>
        <v>8111.8389999999999</v>
      </c>
      <c r="F150" s="140">
        <f>E150/D150</f>
        <v>7.8031687044167936E-2</v>
      </c>
      <c r="G150" s="139" t="s">
        <v>133</v>
      </c>
      <c r="H150" s="14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row>
    <row r="151" spans="1:491" ht="15.75">
      <c r="A151" s="195"/>
      <c r="B151" s="210"/>
      <c r="C151" s="139" t="s">
        <v>3</v>
      </c>
      <c r="D151" s="145">
        <f>D155+D159+D163</f>
        <v>59922.7045</v>
      </c>
      <c r="E151" s="145">
        <f>E155+E159+E163</f>
        <v>6177.9349999999995</v>
      </c>
      <c r="F151" s="140">
        <f t="shared" ref="F151:F153" si="39">E151/D151</f>
        <v>0.10309840070719771</v>
      </c>
      <c r="G151" s="139" t="s">
        <v>133</v>
      </c>
      <c r="H151" s="14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row>
    <row r="152" spans="1:491" ht="15.75">
      <c r="A152" s="195"/>
      <c r="B152" s="210"/>
      <c r="C152" s="139" t="s">
        <v>4</v>
      </c>
      <c r="D152" s="145">
        <f>D156+D160+D164</f>
        <v>44033</v>
      </c>
      <c r="E152" s="145">
        <f>E156+E160+E164</f>
        <v>1933.904</v>
      </c>
      <c r="F152" s="140">
        <f t="shared" si="39"/>
        <v>4.3919424068312403E-2</v>
      </c>
      <c r="G152" s="139" t="s">
        <v>133</v>
      </c>
      <c r="H152" s="14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c r="NZ152" s="2"/>
      <c r="OA152" s="2"/>
      <c r="OB152" s="2"/>
      <c r="OC152" s="2"/>
      <c r="OD152" s="2"/>
      <c r="OE152" s="2"/>
      <c r="OF152" s="2"/>
      <c r="OG152" s="2"/>
      <c r="OH152" s="2"/>
      <c r="OI152" s="2"/>
      <c r="OJ152" s="2"/>
      <c r="OK152" s="2"/>
      <c r="OL152" s="2"/>
      <c r="OM152" s="2"/>
      <c r="ON152" s="2"/>
      <c r="OO152" s="2"/>
      <c r="OP152" s="2"/>
      <c r="OQ152" s="2"/>
      <c r="OR152" s="2"/>
      <c r="OS152" s="2"/>
      <c r="OT152" s="2"/>
      <c r="OU152" s="2"/>
      <c r="OV152" s="2"/>
      <c r="OW152" s="2"/>
      <c r="OX152" s="2"/>
      <c r="OY152" s="2"/>
      <c r="OZ152" s="2"/>
      <c r="PA152" s="2"/>
      <c r="PB152" s="2"/>
      <c r="PC152" s="2"/>
      <c r="PD152" s="2"/>
      <c r="PE152" s="2"/>
      <c r="PF152" s="2"/>
      <c r="PG152" s="2"/>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row>
    <row r="153" spans="1:491" ht="22.5" customHeight="1">
      <c r="A153" s="196"/>
      <c r="B153" s="211"/>
      <c r="C153" s="139" t="s">
        <v>5</v>
      </c>
      <c r="D153" s="145">
        <f>D157</f>
        <v>0</v>
      </c>
      <c r="E153" s="145">
        <f>E157</f>
        <v>0</v>
      </c>
      <c r="F153" s="140" t="e">
        <f t="shared" si="39"/>
        <v>#DIV/0!</v>
      </c>
      <c r="G153" s="139" t="s">
        <v>133</v>
      </c>
      <c r="H153" s="14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row>
    <row r="154" spans="1:491" ht="15.75">
      <c r="A154" s="206" t="s">
        <v>7</v>
      </c>
      <c r="B154" s="191" t="s">
        <v>116</v>
      </c>
      <c r="C154" s="10" t="s">
        <v>2</v>
      </c>
      <c r="D154" s="147">
        <f>SUM(D155:D157)</f>
        <v>49283.374500000005</v>
      </c>
      <c r="E154" s="147">
        <f>SUM(E155:E157)</f>
        <v>7500.3919999999998</v>
      </c>
      <c r="F154" s="11">
        <f>E154/D154</f>
        <v>0.15218909167837116</v>
      </c>
      <c r="G154" s="10" t="s">
        <v>133</v>
      </c>
      <c r="H154" s="191" t="s">
        <v>279</v>
      </c>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row>
    <row r="155" spans="1:491" ht="15.75">
      <c r="A155" s="207"/>
      <c r="B155" s="192"/>
      <c r="C155" s="10" t="s">
        <v>3</v>
      </c>
      <c r="D155" s="148">
        <v>31539.9745</v>
      </c>
      <c r="E155" s="148">
        <f>483.476+5083.012</f>
        <v>5566.4879999999994</v>
      </c>
      <c r="F155" s="111">
        <f t="shared" ref="F155:F157" si="40">E155/D155</f>
        <v>0.17648993343352257</v>
      </c>
      <c r="G155" s="10" t="s">
        <v>133</v>
      </c>
      <c r="H155" s="19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row>
    <row r="156" spans="1:491" ht="15.75">
      <c r="A156" s="207"/>
      <c r="B156" s="192"/>
      <c r="C156" s="10" t="s">
        <v>4</v>
      </c>
      <c r="D156" s="148">
        <v>17743.400000000001</v>
      </c>
      <c r="E156" s="148">
        <v>1933.904</v>
      </c>
      <c r="F156" s="111">
        <f t="shared" si="40"/>
        <v>0.10899286495260209</v>
      </c>
      <c r="G156" s="10" t="s">
        <v>133</v>
      </c>
      <c r="H156" s="19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row>
    <row r="157" spans="1:491" ht="120" customHeight="1">
      <c r="A157" s="208"/>
      <c r="B157" s="193"/>
      <c r="C157" s="10" t="s">
        <v>5</v>
      </c>
      <c r="D157" s="148">
        <v>0</v>
      </c>
      <c r="E157" s="148">
        <v>0</v>
      </c>
      <c r="F157" s="111" t="e">
        <f t="shared" si="40"/>
        <v>#DIV/0!</v>
      </c>
      <c r="G157" s="10" t="s">
        <v>133</v>
      </c>
      <c r="H157" s="193"/>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row>
    <row r="158" spans="1:491" ht="15.75">
      <c r="A158" s="227" t="s">
        <v>67</v>
      </c>
      <c r="B158" s="203" t="s">
        <v>117</v>
      </c>
      <c r="C158" s="10" t="s">
        <v>2</v>
      </c>
      <c r="D158" s="148">
        <f>SUM(D159:D161)</f>
        <v>48672.33</v>
      </c>
      <c r="E158" s="148">
        <f>SUM(E159:E161)</f>
        <v>0</v>
      </c>
      <c r="F158" s="111">
        <f>E158/D158</f>
        <v>0</v>
      </c>
      <c r="G158" s="10" t="s">
        <v>133</v>
      </c>
      <c r="H158" s="203" t="s">
        <v>240</v>
      </c>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row>
    <row r="159" spans="1:491" ht="15.75">
      <c r="A159" s="228"/>
      <c r="B159" s="204"/>
      <c r="C159" s="10" t="s">
        <v>3</v>
      </c>
      <c r="D159" s="148">
        <f>27882.73-5500</f>
        <v>22382.73</v>
      </c>
      <c r="E159" s="148">
        <v>0</v>
      </c>
      <c r="F159" s="111">
        <f t="shared" ref="F159:F161" si="41">E159/D159</f>
        <v>0</v>
      </c>
      <c r="G159" s="10" t="s">
        <v>133</v>
      </c>
      <c r="H159" s="204"/>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row>
    <row r="160" spans="1:491" ht="15.75">
      <c r="A160" s="228"/>
      <c r="B160" s="204"/>
      <c r="C160" s="10" t="s">
        <v>4</v>
      </c>
      <c r="D160" s="148">
        <v>26289.599999999999</v>
      </c>
      <c r="E160" s="148">
        <v>0</v>
      </c>
      <c r="F160" s="111">
        <f t="shared" si="41"/>
        <v>0</v>
      </c>
      <c r="G160" s="10" t="s">
        <v>133</v>
      </c>
      <c r="H160" s="204"/>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row>
    <row r="161" spans="1:491" ht="35.25" customHeight="1">
      <c r="A161" s="229"/>
      <c r="B161" s="205"/>
      <c r="C161" s="10" t="s">
        <v>5</v>
      </c>
      <c r="D161" s="148">
        <v>0</v>
      </c>
      <c r="E161" s="148">
        <v>0</v>
      </c>
      <c r="F161" s="111" t="e">
        <f t="shared" si="41"/>
        <v>#DIV/0!</v>
      </c>
      <c r="G161" s="10" t="s">
        <v>133</v>
      </c>
      <c r="H161" s="205"/>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row>
    <row r="162" spans="1:491" ht="15.75">
      <c r="A162" s="227" t="s">
        <v>69</v>
      </c>
      <c r="B162" s="203" t="s">
        <v>118</v>
      </c>
      <c r="C162" s="10" t="s">
        <v>2</v>
      </c>
      <c r="D162" s="148">
        <f>SUM(D163:D165)</f>
        <v>6000</v>
      </c>
      <c r="E162" s="148">
        <f>SUM(E163:E165)</f>
        <v>611.447</v>
      </c>
      <c r="F162" s="111">
        <f>E162/D162</f>
        <v>0.10190783333333334</v>
      </c>
      <c r="G162" s="10" t="s">
        <v>133</v>
      </c>
      <c r="H162" s="203" t="s">
        <v>289</v>
      </c>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row>
    <row r="163" spans="1:491" ht="15.75">
      <c r="A163" s="228"/>
      <c r="B163" s="204"/>
      <c r="C163" s="10" t="s">
        <v>3</v>
      </c>
      <c r="D163" s="148">
        <v>6000</v>
      </c>
      <c r="E163" s="148">
        <v>611.447</v>
      </c>
      <c r="F163" s="111">
        <f t="shared" ref="F163:F165" si="42">E163/D163</f>
        <v>0.10190783333333334</v>
      </c>
      <c r="G163" s="10" t="s">
        <v>133</v>
      </c>
      <c r="H163" s="204"/>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row>
    <row r="164" spans="1:491" ht="15.75">
      <c r="A164" s="228"/>
      <c r="B164" s="204"/>
      <c r="C164" s="10" t="s">
        <v>4</v>
      </c>
      <c r="D164" s="148">
        <v>0</v>
      </c>
      <c r="E164" s="148">
        <v>0</v>
      </c>
      <c r="F164" s="111" t="e">
        <f t="shared" si="42"/>
        <v>#DIV/0!</v>
      </c>
      <c r="G164" s="10" t="s">
        <v>133</v>
      </c>
      <c r="H164" s="204"/>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row>
    <row r="165" spans="1:491" ht="61.5" customHeight="1">
      <c r="A165" s="229"/>
      <c r="B165" s="205"/>
      <c r="C165" s="10" t="s">
        <v>5</v>
      </c>
      <c r="D165" s="148">
        <v>0</v>
      </c>
      <c r="E165" s="148">
        <v>0</v>
      </c>
      <c r="F165" s="111" t="e">
        <f t="shared" si="42"/>
        <v>#DIV/0!</v>
      </c>
      <c r="G165" s="10" t="s">
        <v>133</v>
      </c>
      <c r="H165" s="205"/>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row>
    <row r="166" spans="1:491" ht="15.75">
      <c r="A166" s="194">
        <v>2</v>
      </c>
      <c r="B166" s="209" t="s">
        <v>119</v>
      </c>
      <c r="C166" s="139" t="s">
        <v>2</v>
      </c>
      <c r="D166" s="145">
        <f>SUM(D167:D169)</f>
        <v>483263.71135</v>
      </c>
      <c r="E166" s="145">
        <f>SUM(E167:E169)</f>
        <v>201685.83000000002</v>
      </c>
      <c r="F166" s="140">
        <f>E166/D166</f>
        <v>0.41734114369272518</v>
      </c>
      <c r="G166" s="139" t="s">
        <v>133</v>
      </c>
      <c r="H166" s="14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row>
    <row r="167" spans="1:491" ht="15.75">
      <c r="A167" s="195"/>
      <c r="B167" s="210"/>
      <c r="C167" s="139" t="s">
        <v>3</v>
      </c>
      <c r="D167" s="145">
        <f t="shared" ref="D167:E169" si="43">D171</f>
        <v>14497.91135</v>
      </c>
      <c r="E167" s="145">
        <f t="shared" si="43"/>
        <v>6050.5748999999996</v>
      </c>
      <c r="F167" s="140">
        <f t="shared" ref="F167:F169" si="44">E167/D167</f>
        <v>0.41734114341925532</v>
      </c>
      <c r="G167" s="139" t="s">
        <v>133</v>
      </c>
      <c r="H167" s="14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c r="NZ167" s="2"/>
      <c r="OA167" s="2"/>
      <c r="OB167" s="2"/>
      <c r="OC167" s="2"/>
      <c r="OD167" s="2"/>
      <c r="OE167" s="2"/>
      <c r="OF167" s="2"/>
      <c r="OG167" s="2"/>
      <c r="OH167" s="2"/>
      <c r="OI167" s="2"/>
      <c r="OJ167" s="2"/>
      <c r="OK167" s="2"/>
      <c r="OL167" s="2"/>
      <c r="OM167" s="2"/>
      <c r="ON167" s="2"/>
      <c r="OO167" s="2"/>
      <c r="OP167" s="2"/>
      <c r="OQ167" s="2"/>
      <c r="OR167" s="2"/>
      <c r="OS167" s="2"/>
      <c r="OT167" s="2"/>
      <c r="OU167" s="2"/>
      <c r="OV167" s="2"/>
      <c r="OW167" s="2"/>
      <c r="OX167" s="2"/>
      <c r="OY167" s="2"/>
      <c r="OZ167" s="2"/>
      <c r="PA167" s="2"/>
      <c r="PB167" s="2"/>
      <c r="PC167" s="2"/>
      <c r="PD167" s="2"/>
      <c r="PE167" s="2"/>
      <c r="PF167" s="2"/>
      <c r="PG167" s="2"/>
      <c r="PH167" s="2"/>
      <c r="PI167" s="2"/>
      <c r="PJ167" s="2"/>
      <c r="PK167" s="2"/>
      <c r="PL167" s="2"/>
      <c r="PM167" s="2"/>
      <c r="PN167" s="2"/>
      <c r="PO167" s="2"/>
      <c r="PP167" s="2"/>
      <c r="PQ167" s="2"/>
      <c r="PR167" s="2"/>
      <c r="PS167" s="2"/>
      <c r="PT167" s="2"/>
      <c r="PU167" s="2"/>
      <c r="PV167" s="2"/>
      <c r="PW167" s="2"/>
      <c r="PX167" s="2"/>
      <c r="PY167" s="2"/>
      <c r="PZ167" s="2"/>
      <c r="QA167" s="2"/>
      <c r="QB167" s="2"/>
      <c r="QC167" s="2"/>
      <c r="QD167" s="2"/>
      <c r="QE167" s="2"/>
      <c r="QF167" s="2"/>
      <c r="QG167" s="2"/>
      <c r="QH167" s="2"/>
      <c r="QI167" s="2"/>
      <c r="QJ167" s="2"/>
      <c r="QK167" s="2"/>
      <c r="QL167" s="2"/>
      <c r="QM167" s="2"/>
      <c r="QN167" s="2"/>
      <c r="QO167" s="2"/>
      <c r="QP167" s="2"/>
      <c r="QQ167" s="2"/>
      <c r="QR167" s="2"/>
      <c r="QS167" s="2"/>
      <c r="QT167" s="2"/>
      <c r="QU167" s="2"/>
      <c r="QV167" s="2"/>
      <c r="QW167" s="2"/>
      <c r="QX167" s="2"/>
      <c r="QY167" s="2"/>
      <c r="QZ167" s="2"/>
      <c r="RA167" s="2"/>
      <c r="RB167" s="2"/>
      <c r="RC167" s="2"/>
      <c r="RD167" s="2"/>
      <c r="RE167" s="2"/>
      <c r="RF167" s="2"/>
      <c r="RG167" s="2"/>
      <c r="RH167" s="2"/>
      <c r="RI167" s="2"/>
      <c r="RJ167" s="2"/>
      <c r="RK167" s="2"/>
      <c r="RL167" s="2"/>
      <c r="RM167" s="2"/>
      <c r="RN167" s="2"/>
      <c r="RO167" s="2"/>
      <c r="RP167" s="2"/>
      <c r="RQ167" s="2"/>
      <c r="RR167" s="2"/>
      <c r="RS167" s="2"/>
      <c r="RT167" s="2"/>
      <c r="RU167" s="2"/>
      <c r="RV167" s="2"/>
      <c r="RW167" s="2"/>
    </row>
    <row r="168" spans="1:491" ht="15.75">
      <c r="A168" s="195"/>
      <c r="B168" s="210"/>
      <c r="C168" s="139" t="s">
        <v>4</v>
      </c>
      <c r="D168" s="145">
        <f t="shared" si="43"/>
        <v>468765.8</v>
      </c>
      <c r="E168" s="145">
        <f t="shared" si="43"/>
        <v>195635.25510000001</v>
      </c>
      <c r="F168" s="140">
        <f t="shared" si="44"/>
        <v>0.41734114370118303</v>
      </c>
      <c r="G168" s="139" t="s">
        <v>133</v>
      </c>
      <c r="H168" s="14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row>
    <row r="169" spans="1:491" ht="68.25" customHeight="1">
      <c r="A169" s="196"/>
      <c r="B169" s="211"/>
      <c r="C169" s="139" t="s">
        <v>5</v>
      </c>
      <c r="D169" s="145">
        <f t="shared" si="43"/>
        <v>0</v>
      </c>
      <c r="E169" s="145">
        <f t="shared" si="43"/>
        <v>0</v>
      </c>
      <c r="F169" s="140" t="e">
        <f t="shared" si="44"/>
        <v>#DIV/0!</v>
      </c>
      <c r="G169" s="139" t="s">
        <v>133</v>
      </c>
      <c r="H169" s="14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c r="NZ169" s="2"/>
      <c r="OA169" s="2"/>
      <c r="OB169" s="2"/>
      <c r="OC169" s="2"/>
      <c r="OD169" s="2"/>
      <c r="OE169" s="2"/>
      <c r="OF169" s="2"/>
      <c r="OG169" s="2"/>
      <c r="OH169" s="2"/>
      <c r="OI169" s="2"/>
      <c r="OJ169" s="2"/>
      <c r="OK169" s="2"/>
      <c r="OL169" s="2"/>
      <c r="OM169" s="2"/>
      <c r="ON169" s="2"/>
      <c r="OO169" s="2"/>
      <c r="OP169" s="2"/>
      <c r="OQ169" s="2"/>
      <c r="OR169" s="2"/>
      <c r="OS169" s="2"/>
      <c r="OT169" s="2"/>
      <c r="OU169" s="2"/>
      <c r="OV169" s="2"/>
      <c r="OW169" s="2"/>
      <c r="OX169" s="2"/>
      <c r="OY169" s="2"/>
      <c r="OZ169" s="2"/>
      <c r="PA169" s="2"/>
      <c r="PB169" s="2"/>
      <c r="PC169" s="2"/>
      <c r="PD169" s="2"/>
      <c r="PE169" s="2"/>
      <c r="PF169" s="2"/>
      <c r="PG169" s="2"/>
      <c r="PH169" s="2"/>
      <c r="PI169" s="2"/>
      <c r="PJ169" s="2"/>
      <c r="PK169" s="2"/>
      <c r="PL169" s="2"/>
      <c r="PM169" s="2"/>
      <c r="PN169" s="2"/>
      <c r="PO169" s="2"/>
      <c r="PP169" s="2"/>
      <c r="PQ169" s="2"/>
      <c r="PR169" s="2"/>
      <c r="PS169" s="2"/>
      <c r="PT169" s="2"/>
      <c r="PU169" s="2"/>
      <c r="PV169" s="2"/>
      <c r="PW169" s="2"/>
      <c r="PX169" s="2"/>
      <c r="PY169" s="2"/>
      <c r="PZ169" s="2"/>
      <c r="QA169" s="2"/>
      <c r="QB169" s="2"/>
      <c r="QC169" s="2"/>
      <c r="QD169" s="2"/>
      <c r="QE169" s="2"/>
      <c r="QF169" s="2"/>
      <c r="QG169" s="2"/>
      <c r="QH169" s="2"/>
      <c r="QI169" s="2"/>
      <c r="QJ169" s="2"/>
      <c r="QK169" s="2"/>
      <c r="QL169" s="2"/>
      <c r="QM169" s="2"/>
      <c r="QN169" s="2"/>
      <c r="QO169" s="2"/>
      <c r="QP169" s="2"/>
      <c r="QQ169" s="2"/>
      <c r="QR169" s="2"/>
      <c r="QS169" s="2"/>
      <c r="QT169" s="2"/>
      <c r="QU169" s="2"/>
      <c r="QV169" s="2"/>
      <c r="QW169" s="2"/>
      <c r="QX169" s="2"/>
      <c r="QY169" s="2"/>
      <c r="QZ169" s="2"/>
      <c r="RA169" s="2"/>
      <c r="RB169" s="2"/>
      <c r="RC169" s="2"/>
      <c r="RD169" s="2"/>
      <c r="RE169" s="2"/>
      <c r="RF169" s="2"/>
      <c r="RG169" s="2"/>
      <c r="RH169" s="2"/>
      <c r="RI169" s="2"/>
      <c r="RJ169" s="2"/>
      <c r="RK169" s="2"/>
      <c r="RL169" s="2"/>
      <c r="RM169" s="2"/>
      <c r="RN169" s="2"/>
      <c r="RO169" s="2"/>
      <c r="RP169" s="2"/>
      <c r="RQ169" s="2"/>
      <c r="RR169" s="2"/>
      <c r="RS169" s="2"/>
      <c r="RT169" s="2"/>
      <c r="RU169" s="2"/>
      <c r="RV169" s="2"/>
      <c r="RW169" s="2"/>
    </row>
    <row r="170" spans="1:491" ht="15.75">
      <c r="A170" s="206" t="s">
        <v>8</v>
      </c>
      <c r="B170" s="191" t="s">
        <v>120</v>
      </c>
      <c r="C170" s="10" t="s">
        <v>2</v>
      </c>
      <c r="D170" s="147">
        <f>SUM(D171:D173)</f>
        <v>483263.71135</v>
      </c>
      <c r="E170" s="147">
        <f>SUM(E171:E173)</f>
        <v>201685.83000000002</v>
      </c>
      <c r="F170" s="11">
        <f>E170/D170</f>
        <v>0.41734114369272518</v>
      </c>
      <c r="G170" s="10" t="s">
        <v>133</v>
      </c>
      <c r="H170" s="191" t="s">
        <v>313</v>
      </c>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c r="NZ170" s="2"/>
      <c r="OA170" s="2"/>
      <c r="OB170" s="2"/>
      <c r="OC170" s="2"/>
      <c r="OD170" s="2"/>
      <c r="OE170" s="2"/>
      <c r="OF170" s="2"/>
      <c r="OG170" s="2"/>
      <c r="OH170" s="2"/>
      <c r="OI170" s="2"/>
      <c r="OJ170" s="2"/>
      <c r="OK170" s="2"/>
      <c r="OL170" s="2"/>
      <c r="OM170" s="2"/>
      <c r="ON170" s="2"/>
      <c r="OO170" s="2"/>
      <c r="OP170" s="2"/>
      <c r="OQ170" s="2"/>
      <c r="OR170" s="2"/>
      <c r="OS170" s="2"/>
      <c r="OT170" s="2"/>
      <c r="OU170" s="2"/>
      <c r="OV170" s="2"/>
      <c r="OW170" s="2"/>
      <c r="OX170" s="2"/>
      <c r="OY170" s="2"/>
      <c r="OZ170" s="2"/>
      <c r="PA170" s="2"/>
      <c r="PB170" s="2"/>
      <c r="PC170" s="2"/>
      <c r="PD170" s="2"/>
      <c r="PE170" s="2"/>
      <c r="PF170" s="2"/>
      <c r="PG170" s="2"/>
      <c r="PH170" s="2"/>
      <c r="PI170" s="2"/>
      <c r="PJ170" s="2"/>
      <c r="PK170" s="2"/>
      <c r="PL170" s="2"/>
      <c r="PM170" s="2"/>
      <c r="PN170" s="2"/>
      <c r="PO170" s="2"/>
      <c r="PP170" s="2"/>
      <c r="PQ170" s="2"/>
      <c r="PR170" s="2"/>
      <c r="PS170" s="2"/>
      <c r="PT170" s="2"/>
      <c r="PU170" s="2"/>
      <c r="PV170" s="2"/>
      <c r="PW170" s="2"/>
      <c r="PX170" s="2"/>
      <c r="PY170" s="2"/>
      <c r="PZ170" s="2"/>
      <c r="QA170" s="2"/>
      <c r="QB170" s="2"/>
      <c r="QC170" s="2"/>
      <c r="QD170" s="2"/>
      <c r="QE170" s="2"/>
      <c r="QF170" s="2"/>
      <c r="QG170" s="2"/>
      <c r="QH170" s="2"/>
      <c r="QI170" s="2"/>
      <c r="QJ170" s="2"/>
      <c r="QK170" s="2"/>
      <c r="QL170" s="2"/>
      <c r="QM170" s="2"/>
      <c r="QN170" s="2"/>
      <c r="QO170" s="2"/>
      <c r="QP170" s="2"/>
      <c r="QQ170" s="2"/>
      <c r="QR170" s="2"/>
      <c r="QS170" s="2"/>
      <c r="QT170" s="2"/>
      <c r="QU170" s="2"/>
      <c r="QV170" s="2"/>
      <c r="QW170" s="2"/>
      <c r="QX170" s="2"/>
      <c r="QY170" s="2"/>
      <c r="QZ170" s="2"/>
      <c r="RA170" s="2"/>
      <c r="RB170" s="2"/>
      <c r="RC170" s="2"/>
      <c r="RD170" s="2"/>
      <c r="RE170" s="2"/>
      <c r="RF170" s="2"/>
      <c r="RG170" s="2"/>
      <c r="RH170" s="2"/>
      <c r="RI170" s="2"/>
      <c r="RJ170" s="2"/>
      <c r="RK170" s="2"/>
      <c r="RL170" s="2"/>
      <c r="RM170" s="2"/>
      <c r="RN170" s="2"/>
      <c r="RO170" s="2"/>
      <c r="RP170" s="2"/>
      <c r="RQ170" s="2"/>
      <c r="RR170" s="2"/>
      <c r="RS170" s="2"/>
      <c r="RT170" s="2"/>
      <c r="RU170" s="2"/>
      <c r="RV170" s="2"/>
      <c r="RW170" s="2"/>
    </row>
    <row r="171" spans="1:491" ht="15.75">
      <c r="A171" s="207"/>
      <c r="B171" s="192"/>
      <c r="C171" s="10" t="s">
        <v>3</v>
      </c>
      <c r="D171" s="148">
        <v>14497.91135</v>
      </c>
      <c r="E171" s="148">
        <v>6050.5748999999996</v>
      </c>
      <c r="F171" s="111">
        <f t="shared" ref="F171:F173" si="45">E171/D171</f>
        <v>0.41734114341925532</v>
      </c>
      <c r="G171" s="10" t="s">
        <v>133</v>
      </c>
      <c r="H171" s="19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c r="NZ171" s="2"/>
      <c r="OA171" s="2"/>
      <c r="OB171" s="2"/>
      <c r="OC171" s="2"/>
      <c r="OD171" s="2"/>
      <c r="OE171" s="2"/>
      <c r="OF171" s="2"/>
      <c r="OG171" s="2"/>
      <c r="OH171" s="2"/>
      <c r="OI171" s="2"/>
      <c r="OJ171" s="2"/>
      <c r="OK171" s="2"/>
      <c r="OL171" s="2"/>
      <c r="OM171" s="2"/>
      <c r="ON171" s="2"/>
      <c r="OO171" s="2"/>
      <c r="OP171" s="2"/>
      <c r="OQ171" s="2"/>
      <c r="OR171" s="2"/>
      <c r="OS171" s="2"/>
      <c r="OT171" s="2"/>
      <c r="OU171" s="2"/>
      <c r="OV171" s="2"/>
      <c r="OW171" s="2"/>
      <c r="OX171" s="2"/>
      <c r="OY171" s="2"/>
      <c r="OZ171" s="2"/>
      <c r="PA171" s="2"/>
      <c r="PB171" s="2"/>
      <c r="PC171" s="2"/>
      <c r="PD171" s="2"/>
      <c r="PE171" s="2"/>
      <c r="PF171" s="2"/>
      <c r="PG171" s="2"/>
      <c r="PH171" s="2"/>
      <c r="PI171" s="2"/>
      <c r="PJ171" s="2"/>
      <c r="PK171" s="2"/>
      <c r="PL171" s="2"/>
      <c r="PM171" s="2"/>
      <c r="PN171" s="2"/>
      <c r="PO171" s="2"/>
      <c r="PP171" s="2"/>
      <c r="PQ171" s="2"/>
      <c r="PR171" s="2"/>
      <c r="PS171" s="2"/>
      <c r="PT171" s="2"/>
      <c r="PU171" s="2"/>
      <c r="PV171" s="2"/>
      <c r="PW171" s="2"/>
      <c r="PX171" s="2"/>
      <c r="PY171" s="2"/>
      <c r="PZ171" s="2"/>
      <c r="QA171" s="2"/>
      <c r="QB171" s="2"/>
      <c r="QC171" s="2"/>
      <c r="QD171" s="2"/>
      <c r="QE171" s="2"/>
      <c r="QF171" s="2"/>
      <c r="QG171" s="2"/>
      <c r="QH171" s="2"/>
      <c r="QI171" s="2"/>
      <c r="QJ171" s="2"/>
      <c r="QK171" s="2"/>
      <c r="QL171" s="2"/>
      <c r="QM171" s="2"/>
      <c r="QN171" s="2"/>
      <c r="QO171" s="2"/>
      <c r="QP171" s="2"/>
      <c r="QQ171" s="2"/>
      <c r="QR171" s="2"/>
      <c r="QS171" s="2"/>
      <c r="QT171" s="2"/>
      <c r="QU171" s="2"/>
      <c r="QV171" s="2"/>
      <c r="QW171" s="2"/>
      <c r="QX171" s="2"/>
      <c r="QY171" s="2"/>
      <c r="QZ171" s="2"/>
      <c r="RA171" s="2"/>
      <c r="RB171" s="2"/>
      <c r="RC171" s="2"/>
      <c r="RD171" s="2"/>
      <c r="RE171" s="2"/>
      <c r="RF171" s="2"/>
      <c r="RG171" s="2"/>
      <c r="RH171" s="2"/>
      <c r="RI171" s="2"/>
      <c r="RJ171" s="2"/>
      <c r="RK171" s="2"/>
      <c r="RL171" s="2"/>
      <c r="RM171" s="2"/>
      <c r="RN171" s="2"/>
      <c r="RO171" s="2"/>
      <c r="RP171" s="2"/>
      <c r="RQ171" s="2"/>
      <c r="RR171" s="2"/>
      <c r="RS171" s="2"/>
      <c r="RT171" s="2"/>
      <c r="RU171" s="2"/>
      <c r="RV171" s="2"/>
      <c r="RW171" s="2"/>
    </row>
    <row r="172" spans="1:491" ht="15.75">
      <c r="A172" s="207"/>
      <c r="B172" s="192"/>
      <c r="C172" s="10" t="s">
        <v>4</v>
      </c>
      <c r="D172" s="148">
        <v>468765.8</v>
      </c>
      <c r="E172" s="148">
        <v>195635.25510000001</v>
      </c>
      <c r="F172" s="111">
        <f t="shared" si="45"/>
        <v>0.41734114370118303</v>
      </c>
      <c r="G172" s="10" t="s">
        <v>133</v>
      </c>
      <c r="H172" s="19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c r="NZ172" s="2"/>
      <c r="OA172" s="2"/>
      <c r="OB172" s="2"/>
      <c r="OC172" s="2"/>
      <c r="OD172" s="2"/>
      <c r="OE172" s="2"/>
      <c r="OF172" s="2"/>
      <c r="OG172" s="2"/>
      <c r="OH172" s="2"/>
      <c r="OI172" s="2"/>
      <c r="OJ172" s="2"/>
      <c r="OK172" s="2"/>
      <c r="OL172" s="2"/>
      <c r="OM172" s="2"/>
      <c r="ON172" s="2"/>
      <c r="OO172" s="2"/>
      <c r="OP172" s="2"/>
      <c r="OQ172" s="2"/>
      <c r="OR172" s="2"/>
      <c r="OS172" s="2"/>
      <c r="OT172" s="2"/>
      <c r="OU172" s="2"/>
      <c r="OV172" s="2"/>
      <c r="OW172" s="2"/>
      <c r="OX172" s="2"/>
      <c r="OY172" s="2"/>
      <c r="OZ172" s="2"/>
      <c r="PA172" s="2"/>
      <c r="PB172" s="2"/>
      <c r="PC172" s="2"/>
      <c r="PD172" s="2"/>
      <c r="PE172" s="2"/>
      <c r="PF172" s="2"/>
      <c r="PG172" s="2"/>
      <c r="PH172" s="2"/>
      <c r="PI172" s="2"/>
      <c r="PJ172" s="2"/>
      <c r="PK172" s="2"/>
      <c r="PL172" s="2"/>
      <c r="PM172" s="2"/>
      <c r="PN172" s="2"/>
      <c r="PO172" s="2"/>
      <c r="PP172" s="2"/>
      <c r="PQ172" s="2"/>
      <c r="PR172" s="2"/>
      <c r="PS172" s="2"/>
      <c r="PT172" s="2"/>
      <c r="PU172" s="2"/>
      <c r="PV172" s="2"/>
      <c r="PW172" s="2"/>
      <c r="PX172" s="2"/>
      <c r="PY172" s="2"/>
      <c r="PZ172" s="2"/>
      <c r="QA172" s="2"/>
      <c r="QB172" s="2"/>
      <c r="QC172" s="2"/>
      <c r="QD172" s="2"/>
      <c r="QE172" s="2"/>
      <c r="QF172" s="2"/>
      <c r="QG172" s="2"/>
      <c r="QH172" s="2"/>
      <c r="QI172" s="2"/>
      <c r="QJ172" s="2"/>
      <c r="QK172" s="2"/>
      <c r="QL172" s="2"/>
      <c r="QM172" s="2"/>
      <c r="QN172" s="2"/>
      <c r="QO172" s="2"/>
      <c r="QP172" s="2"/>
      <c r="QQ172" s="2"/>
      <c r="QR172" s="2"/>
      <c r="QS172" s="2"/>
      <c r="QT172" s="2"/>
      <c r="QU172" s="2"/>
      <c r="QV172" s="2"/>
      <c r="QW172" s="2"/>
      <c r="QX172" s="2"/>
      <c r="QY172" s="2"/>
      <c r="QZ172" s="2"/>
      <c r="RA172" s="2"/>
      <c r="RB172" s="2"/>
      <c r="RC172" s="2"/>
      <c r="RD172" s="2"/>
      <c r="RE172" s="2"/>
      <c r="RF172" s="2"/>
      <c r="RG172" s="2"/>
      <c r="RH172" s="2"/>
      <c r="RI172" s="2"/>
      <c r="RJ172" s="2"/>
      <c r="RK172" s="2"/>
      <c r="RL172" s="2"/>
      <c r="RM172" s="2"/>
      <c r="RN172" s="2"/>
      <c r="RO172" s="2"/>
      <c r="RP172" s="2"/>
      <c r="RQ172" s="2"/>
      <c r="RR172" s="2"/>
      <c r="RS172" s="2"/>
      <c r="RT172" s="2"/>
      <c r="RU172" s="2"/>
      <c r="RV172" s="2"/>
      <c r="RW172" s="2"/>
    </row>
    <row r="173" spans="1:491" ht="63.75" customHeight="1">
      <c r="A173" s="208"/>
      <c r="B173" s="193"/>
      <c r="C173" s="10" t="s">
        <v>5</v>
      </c>
      <c r="D173" s="148">
        <v>0</v>
      </c>
      <c r="E173" s="148">
        <v>0</v>
      </c>
      <c r="F173" s="111" t="e">
        <f t="shared" si="45"/>
        <v>#DIV/0!</v>
      </c>
      <c r="G173" s="10" t="s">
        <v>133</v>
      </c>
      <c r="H173" s="193"/>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c r="NZ173" s="2"/>
      <c r="OA173" s="2"/>
      <c r="OB173" s="2"/>
      <c r="OC173" s="2"/>
      <c r="OD173" s="2"/>
      <c r="OE173" s="2"/>
      <c r="OF173" s="2"/>
      <c r="OG173" s="2"/>
      <c r="OH173" s="2"/>
      <c r="OI173" s="2"/>
      <c r="OJ173" s="2"/>
      <c r="OK173" s="2"/>
      <c r="OL173" s="2"/>
      <c r="OM173" s="2"/>
      <c r="ON173" s="2"/>
      <c r="OO173" s="2"/>
      <c r="OP173" s="2"/>
      <c r="OQ173" s="2"/>
      <c r="OR173" s="2"/>
      <c r="OS173" s="2"/>
      <c r="OT173" s="2"/>
      <c r="OU173" s="2"/>
      <c r="OV173" s="2"/>
      <c r="OW173" s="2"/>
      <c r="OX173" s="2"/>
      <c r="OY173" s="2"/>
      <c r="OZ173" s="2"/>
      <c r="PA173" s="2"/>
      <c r="PB173" s="2"/>
      <c r="PC173" s="2"/>
      <c r="PD173" s="2"/>
      <c r="PE173" s="2"/>
      <c r="PF173" s="2"/>
      <c r="PG173" s="2"/>
      <c r="PH173" s="2"/>
      <c r="PI173" s="2"/>
      <c r="PJ173" s="2"/>
      <c r="PK173" s="2"/>
      <c r="PL173" s="2"/>
      <c r="PM173" s="2"/>
      <c r="PN173" s="2"/>
      <c r="PO173" s="2"/>
      <c r="PP173" s="2"/>
      <c r="PQ173" s="2"/>
      <c r="PR173" s="2"/>
      <c r="PS173" s="2"/>
      <c r="PT173" s="2"/>
      <c r="PU173" s="2"/>
      <c r="PV173" s="2"/>
      <c r="PW173" s="2"/>
      <c r="PX173" s="2"/>
      <c r="PY173" s="2"/>
      <c r="PZ173" s="2"/>
      <c r="QA173" s="2"/>
      <c r="QB173" s="2"/>
      <c r="QC173" s="2"/>
      <c r="QD173" s="2"/>
      <c r="QE173" s="2"/>
      <c r="QF173" s="2"/>
      <c r="QG173" s="2"/>
      <c r="QH173" s="2"/>
      <c r="QI173" s="2"/>
      <c r="QJ173" s="2"/>
      <c r="QK173" s="2"/>
      <c r="QL173" s="2"/>
      <c r="QM173" s="2"/>
      <c r="QN173" s="2"/>
      <c r="QO173" s="2"/>
      <c r="QP173" s="2"/>
      <c r="QQ173" s="2"/>
      <c r="QR173" s="2"/>
      <c r="QS173" s="2"/>
      <c r="QT173" s="2"/>
      <c r="QU173" s="2"/>
      <c r="QV173" s="2"/>
      <c r="QW173" s="2"/>
      <c r="QX173" s="2"/>
      <c r="QY173" s="2"/>
      <c r="QZ173" s="2"/>
      <c r="RA173" s="2"/>
      <c r="RB173" s="2"/>
      <c r="RC173" s="2"/>
      <c r="RD173" s="2"/>
      <c r="RE173" s="2"/>
      <c r="RF173" s="2"/>
      <c r="RG173" s="2"/>
      <c r="RH173" s="2"/>
      <c r="RI173" s="2"/>
      <c r="RJ173" s="2"/>
      <c r="RK173" s="2"/>
      <c r="RL173" s="2"/>
      <c r="RM173" s="2"/>
      <c r="RN173" s="2"/>
      <c r="RO173" s="2"/>
      <c r="RP173" s="2"/>
      <c r="RQ173" s="2"/>
      <c r="RR173" s="2"/>
      <c r="RS173" s="2"/>
      <c r="RT173" s="2"/>
      <c r="RU173" s="2"/>
      <c r="RV173" s="2"/>
      <c r="RW173" s="2"/>
    </row>
    <row r="174" spans="1:491" ht="15.75">
      <c r="A174" s="212">
        <v>1</v>
      </c>
      <c r="B174" s="213" t="s">
        <v>121</v>
      </c>
      <c r="C174" s="141" t="s">
        <v>2</v>
      </c>
      <c r="D174" s="144">
        <f>SUM(D175:D177)</f>
        <v>138022.73904000001</v>
      </c>
      <c r="E174" s="144">
        <f>SUM(E175:E177)</f>
        <v>100573.50199999999</v>
      </c>
      <c r="F174" s="142">
        <f>E174/D174</f>
        <v>0.72867342511477795</v>
      </c>
      <c r="G174" s="213" t="s">
        <v>133</v>
      </c>
      <c r="H174" s="214"/>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row>
    <row r="175" spans="1:491" ht="15.75">
      <c r="A175" s="212"/>
      <c r="B175" s="213"/>
      <c r="C175" s="141" t="s">
        <v>3</v>
      </c>
      <c r="D175" s="144">
        <f>D179+D191</f>
        <v>16717.73904</v>
      </c>
      <c r="E175" s="144">
        <f>E179+E191</f>
        <v>3017.2053000000001</v>
      </c>
      <c r="F175" s="142">
        <f t="shared" ref="F175:F177" si="46">E175/D175</f>
        <v>0.18047926772758141</v>
      </c>
      <c r="G175" s="213"/>
      <c r="H175" s="215"/>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c r="NZ175" s="2"/>
      <c r="OA175" s="2"/>
      <c r="OB175" s="2"/>
      <c r="OC175" s="2"/>
      <c r="OD175" s="2"/>
      <c r="OE175" s="2"/>
      <c r="OF175" s="2"/>
      <c r="OG175" s="2"/>
      <c r="OH175" s="2"/>
      <c r="OI175" s="2"/>
      <c r="OJ175" s="2"/>
      <c r="OK175" s="2"/>
      <c r="OL175" s="2"/>
      <c r="OM175" s="2"/>
      <c r="ON175" s="2"/>
      <c r="OO175" s="2"/>
      <c r="OP175" s="2"/>
      <c r="OQ175" s="2"/>
      <c r="OR175" s="2"/>
      <c r="OS175" s="2"/>
      <c r="OT175" s="2"/>
      <c r="OU175" s="2"/>
      <c r="OV175" s="2"/>
      <c r="OW175" s="2"/>
      <c r="OX175" s="2"/>
      <c r="OY175" s="2"/>
      <c r="OZ175" s="2"/>
      <c r="PA175" s="2"/>
      <c r="PB175" s="2"/>
      <c r="PC175" s="2"/>
      <c r="PD175" s="2"/>
      <c r="PE175" s="2"/>
      <c r="PF175" s="2"/>
      <c r="PG175" s="2"/>
      <c r="PH175" s="2"/>
      <c r="PI175" s="2"/>
      <c r="PJ175" s="2"/>
      <c r="PK175" s="2"/>
      <c r="PL175" s="2"/>
      <c r="PM175" s="2"/>
      <c r="PN175" s="2"/>
      <c r="PO175" s="2"/>
      <c r="PP175" s="2"/>
      <c r="PQ175" s="2"/>
      <c r="PR175" s="2"/>
      <c r="PS175" s="2"/>
      <c r="PT175" s="2"/>
      <c r="PU175" s="2"/>
      <c r="PV175" s="2"/>
      <c r="PW175" s="2"/>
      <c r="PX175" s="2"/>
      <c r="PY175" s="2"/>
      <c r="PZ175" s="2"/>
      <c r="QA175" s="2"/>
      <c r="QB175" s="2"/>
      <c r="QC175" s="2"/>
      <c r="QD175" s="2"/>
      <c r="QE175" s="2"/>
      <c r="QF175" s="2"/>
      <c r="QG175" s="2"/>
      <c r="QH175" s="2"/>
      <c r="QI175" s="2"/>
      <c r="QJ175" s="2"/>
      <c r="QK175" s="2"/>
      <c r="QL175" s="2"/>
      <c r="QM175" s="2"/>
      <c r="QN175" s="2"/>
      <c r="QO175" s="2"/>
      <c r="QP175" s="2"/>
      <c r="QQ175" s="2"/>
      <c r="QR175" s="2"/>
      <c r="QS175" s="2"/>
      <c r="QT175" s="2"/>
      <c r="QU175" s="2"/>
      <c r="QV175" s="2"/>
      <c r="QW175" s="2"/>
      <c r="QX175" s="2"/>
      <c r="QY175" s="2"/>
      <c r="QZ175" s="2"/>
      <c r="RA175" s="2"/>
      <c r="RB175" s="2"/>
      <c r="RC175" s="2"/>
      <c r="RD175" s="2"/>
      <c r="RE175" s="2"/>
      <c r="RF175" s="2"/>
      <c r="RG175" s="2"/>
      <c r="RH175" s="2"/>
      <c r="RI175" s="2"/>
      <c r="RJ175" s="2"/>
      <c r="RK175" s="2"/>
      <c r="RL175" s="2"/>
      <c r="RM175" s="2"/>
      <c r="RN175" s="2"/>
      <c r="RO175" s="2"/>
      <c r="RP175" s="2"/>
      <c r="RQ175" s="2"/>
      <c r="RR175" s="2"/>
      <c r="RS175" s="2"/>
      <c r="RT175" s="2"/>
      <c r="RU175" s="2"/>
      <c r="RV175" s="2"/>
      <c r="RW175" s="2"/>
    </row>
    <row r="176" spans="1:491" ht="15.75">
      <c r="A176" s="212"/>
      <c r="B176" s="213"/>
      <c r="C176" s="141" t="s">
        <v>4</v>
      </c>
      <c r="D176" s="144">
        <f>D180+D192</f>
        <v>121305</v>
      </c>
      <c r="E176" s="144">
        <f t="shared" ref="E176" si="47">E180+E192</f>
        <v>97556.296699999992</v>
      </c>
      <c r="F176" s="142">
        <f t="shared" si="46"/>
        <v>0.80422321173900491</v>
      </c>
      <c r="G176" s="213"/>
      <c r="H176" s="215"/>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row>
    <row r="177" spans="1:491" ht="15.75">
      <c r="A177" s="212"/>
      <c r="B177" s="213"/>
      <c r="C177" s="141" t="s">
        <v>5</v>
      </c>
      <c r="D177" s="144">
        <f t="shared" ref="D177:E177" si="48">D181+D193</f>
        <v>0</v>
      </c>
      <c r="E177" s="144">
        <f t="shared" si="48"/>
        <v>0</v>
      </c>
      <c r="F177" s="142" t="e">
        <f t="shared" si="46"/>
        <v>#DIV/0!</v>
      </c>
      <c r="G177" s="213"/>
      <c r="H177" s="216"/>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c r="NZ177" s="2"/>
      <c r="OA177" s="2"/>
      <c r="OB177" s="2"/>
      <c r="OC177" s="2"/>
      <c r="OD177" s="2"/>
      <c r="OE177" s="2"/>
      <c r="OF177" s="2"/>
      <c r="OG177" s="2"/>
      <c r="OH177" s="2"/>
      <c r="OI177" s="2"/>
      <c r="OJ177" s="2"/>
      <c r="OK177" s="2"/>
      <c r="OL177" s="2"/>
      <c r="OM177" s="2"/>
      <c r="ON177" s="2"/>
      <c r="OO177" s="2"/>
      <c r="OP177" s="2"/>
      <c r="OQ177" s="2"/>
      <c r="OR177" s="2"/>
      <c r="OS177" s="2"/>
      <c r="OT177" s="2"/>
      <c r="OU177" s="2"/>
      <c r="OV177" s="2"/>
      <c r="OW177" s="2"/>
      <c r="OX177" s="2"/>
      <c r="OY177" s="2"/>
      <c r="OZ177" s="2"/>
      <c r="PA177" s="2"/>
      <c r="PB177" s="2"/>
      <c r="PC177" s="2"/>
      <c r="PD177" s="2"/>
      <c r="PE177" s="2"/>
      <c r="PF177" s="2"/>
      <c r="PG177" s="2"/>
      <c r="PH177" s="2"/>
      <c r="PI177" s="2"/>
      <c r="PJ177" s="2"/>
      <c r="PK177" s="2"/>
      <c r="PL177" s="2"/>
      <c r="PM177" s="2"/>
      <c r="PN177" s="2"/>
      <c r="PO177" s="2"/>
      <c r="PP177" s="2"/>
      <c r="PQ177" s="2"/>
      <c r="PR177" s="2"/>
      <c r="PS177" s="2"/>
      <c r="PT177" s="2"/>
      <c r="PU177" s="2"/>
      <c r="PV177" s="2"/>
      <c r="PW177" s="2"/>
      <c r="PX177" s="2"/>
      <c r="PY177" s="2"/>
      <c r="PZ177" s="2"/>
      <c r="QA177" s="2"/>
      <c r="QB177" s="2"/>
      <c r="QC177" s="2"/>
      <c r="QD177" s="2"/>
      <c r="QE177" s="2"/>
      <c r="QF177" s="2"/>
      <c r="QG177" s="2"/>
      <c r="QH177" s="2"/>
      <c r="QI177" s="2"/>
      <c r="QJ177" s="2"/>
      <c r="QK177" s="2"/>
      <c r="QL177" s="2"/>
      <c r="QM177" s="2"/>
      <c r="QN177" s="2"/>
      <c r="QO177" s="2"/>
      <c r="QP177" s="2"/>
      <c r="QQ177" s="2"/>
      <c r="QR177" s="2"/>
      <c r="QS177" s="2"/>
      <c r="QT177" s="2"/>
      <c r="QU177" s="2"/>
      <c r="QV177" s="2"/>
      <c r="QW177" s="2"/>
      <c r="QX177" s="2"/>
      <c r="QY177" s="2"/>
      <c r="QZ177" s="2"/>
      <c r="RA177" s="2"/>
      <c r="RB177" s="2"/>
      <c r="RC177" s="2"/>
      <c r="RD177" s="2"/>
      <c r="RE177" s="2"/>
      <c r="RF177" s="2"/>
      <c r="RG177" s="2"/>
      <c r="RH177" s="2"/>
      <c r="RI177" s="2"/>
      <c r="RJ177" s="2"/>
      <c r="RK177" s="2"/>
      <c r="RL177" s="2"/>
      <c r="RM177" s="2"/>
      <c r="RN177" s="2"/>
      <c r="RO177" s="2"/>
      <c r="RP177" s="2"/>
      <c r="RQ177" s="2"/>
      <c r="RR177" s="2"/>
      <c r="RS177" s="2"/>
      <c r="RT177" s="2"/>
      <c r="RU177" s="2"/>
      <c r="RV177" s="2"/>
      <c r="RW177" s="2"/>
    </row>
    <row r="178" spans="1:491" ht="15.75">
      <c r="A178" s="194">
        <v>1</v>
      </c>
      <c r="B178" s="209" t="s">
        <v>122</v>
      </c>
      <c r="C178" s="139" t="s">
        <v>2</v>
      </c>
      <c r="D178" s="145">
        <f>SUM(D179:D181)</f>
        <v>125056.701</v>
      </c>
      <c r="E178" s="145">
        <f>SUM(E179:E181)</f>
        <v>100573.50199999999</v>
      </c>
      <c r="F178" s="140">
        <f>E178/D178</f>
        <v>0.80422321391638174</v>
      </c>
      <c r="G178" s="139" t="s">
        <v>133</v>
      </c>
      <c r="H178" s="14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c r="NZ178" s="2"/>
      <c r="OA178" s="2"/>
      <c r="OB178" s="2"/>
      <c r="OC178" s="2"/>
      <c r="OD178" s="2"/>
      <c r="OE178" s="2"/>
      <c r="OF178" s="2"/>
      <c r="OG178" s="2"/>
      <c r="OH178" s="2"/>
      <c r="OI178" s="2"/>
      <c r="OJ178" s="2"/>
      <c r="OK178" s="2"/>
      <c r="OL178" s="2"/>
      <c r="OM178" s="2"/>
      <c r="ON178" s="2"/>
      <c r="OO178" s="2"/>
      <c r="OP178" s="2"/>
      <c r="OQ178" s="2"/>
      <c r="OR178" s="2"/>
      <c r="OS178" s="2"/>
      <c r="OT178" s="2"/>
      <c r="OU178" s="2"/>
      <c r="OV178" s="2"/>
      <c r="OW178" s="2"/>
      <c r="OX178" s="2"/>
      <c r="OY178" s="2"/>
      <c r="OZ178" s="2"/>
      <c r="PA178" s="2"/>
      <c r="PB178" s="2"/>
      <c r="PC178" s="2"/>
      <c r="PD178" s="2"/>
      <c r="PE178" s="2"/>
      <c r="PF178" s="2"/>
      <c r="PG178" s="2"/>
      <c r="PH178" s="2"/>
      <c r="PI178" s="2"/>
      <c r="PJ178" s="2"/>
      <c r="PK178" s="2"/>
      <c r="PL178" s="2"/>
      <c r="PM178" s="2"/>
      <c r="PN178" s="2"/>
      <c r="PO178" s="2"/>
      <c r="PP178" s="2"/>
      <c r="PQ178" s="2"/>
      <c r="PR178" s="2"/>
      <c r="PS178" s="2"/>
      <c r="PT178" s="2"/>
      <c r="PU178" s="2"/>
      <c r="PV178" s="2"/>
      <c r="PW178" s="2"/>
      <c r="PX178" s="2"/>
      <c r="PY178" s="2"/>
      <c r="PZ178" s="2"/>
      <c r="QA178" s="2"/>
      <c r="QB178" s="2"/>
      <c r="QC178" s="2"/>
      <c r="QD178" s="2"/>
      <c r="QE178" s="2"/>
      <c r="QF178" s="2"/>
      <c r="QG178" s="2"/>
      <c r="QH178" s="2"/>
      <c r="QI178" s="2"/>
      <c r="QJ178" s="2"/>
      <c r="QK178" s="2"/>
      <c r="QL178" s="2"/>
      <c r="QM178" s="2"/>
      <c r="QN178" s="2"/>
      <c r="QO178" s="2"/>
      <c r="QP178" s="2"/>
      <c r="QQ178" s="2"/>
      <c r="QR178" s="2"/>
      <c r="QS178" s="2"/>
      <c r="QT178" s="2"/>
      <c r="QU178" s="2"/>
      <c r="QV178" s="2"/>
      <c r="QW178" s="2"/>
      <c r="QX178" s="2"/>
      <c r="QY178" s="2"/>
      <c r="QZ178" s="2"/>
      <c r="RA178" s="2"/>
      <c r="RB178" s="2"/>
      <c r="RC178" s="2"/>
      <c r="RD178" s="2"/>
      <c r="RE178" s="2"/>
      <c r="RF178" s="2"/>
      <c r="RG178" s="2"/>
      <c r="RH178" s="2"/>
      <c r="RI178" s="2"/>
      <c r="RJ178" s="2"/>
      <c r="RK178" s="2"/>
      <c r="RL178" s="2"/>
      <c r="RM178" s="2"/>
      <c r="RN178" s="2"/>
      <c r="RO178" s="2"/>
      <c r="RP178" s="2"/>
      <c r="RQ178" s="2"/>
      <c r="RR178" s="2"/>
      <c r="RS178" s="2"/>
      <c r="RT178" s="2"/>
      <c r="RU178" s="2"/>
      <c r="RV178" s="2"/>
      <c r="RW178" s="2"/>
    </row>
    <row r="179" spans="1:491" ht="15.75">
      <c r="A179" s="195"/>
      <c r="B179" s="210"/>
      <c r="C179" s="139" t="s">
        <v>3</v>
      </c>
      <c r="D179" s="145">
        <f>D183+D187</f>
        <v>3751.701</v>
      </c>
      <c r="E179" s="145">
        <f>E183+E187</f>
        <v>3017.2053000000001</v>
      </c>
      <c r="F179" s="140">
        <f t="shared" ref="F179:F181" si="49">E179/D179</f>
        <v>0.80422328431823331</v>
      </c>
      <c r="G179" s="139" t="s">
        <v>133</v>
      </c>
      <c r="H179" s="14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c r="NZ179" s="2"/>
      <c r="OA179" s="2"/>
      <c r="OB179" s="2"/>
      <c r="OC179" s="2"/>
      <c r="OD179" s="2"/>
      <c r="OE179" s="2"/>
      <c r="OF179" s="2"/>
      <c r="OG179" s="2"/>
      <c r="OH179" s="2"/>
      <c r="OI179" s="2"/>
      <c r="OJ179" s="2"/>
      <c r="OK179" s="2"/>
      <c r="OL179" s="2"/>
      <c r="OM179" s="2"/>
      <c r="ON179" s="2"/>
      <c r="OO179" s="2"/>
      <c r="OP179" s="2"/>
      <c r="OQ179" s="2"/>
      <c r="OR179" s="2"/>
      <c r="OS179" s="2"/>
      <c r="OT179" s="2"/>
      <c r="OU179" s="2"/>
      <c r="OV179" s="2"/>
      <c r="OW179" s="2"/>
      <c r="OX179" s="2"/>
      <c r="OY179" s="2"/>
      <c r="OZ179" s="2"/>
      <c r="PA179" s="2"/>
      <c r="PB179" s="2"/>
      <c r="PC179" s="2"/>
      <c r="PD179" s="2"/>
      <c r="PE179" s="2"/>
      <c r="PF179" s="2"/>
      <c r="PG179" s="2"/>
      <c r="PH179" s="2"/>
      <c r="PI179" s="2"/>
      <c r="PJ179" s="2"/>
      <c r="PK179" s="2"/>
      <c r="PL179" s="2"/>
      <c r="PM179" s="2"/>
      <c r="PN179" s="2"/>
      <c r="PO179" s="2"/>
      <c r="PP179" s="2"/>
      <c r="PQ179" s="2"/>
      <c r="PR179" s="2"/>
      <c r="PS179" s="2"/>
      <c r="PT179" s="2"/>
      <c r="PU179" s="2"/>
      <c r="PV179" s="2"/>
      <c r="PW179" s="2"/>
      <c r="PX179" s="2"/>
      <c r="PY179" s="2"/>
      <c r="PZ179" s="2"/>
      <c r="QA179" s="2"/>
      <c r="QB179" s="2"/>
      <c r="QC179" s="2"/>
      <c r="QD179" s="2"/>
      <c r="QE179" s="2"/>
      <c r="QF179" s="2"/>
      <c r="QG179" s="2"/>
      <c r="QH179" s="2"/>
      <c r="QI179" s="2"/>
      <c r="QJ179" s="2"/>
      <c r="QK179" s="2"/>
      <c r="QL179" s="2"/>
      <c r="QM179" s="2"/>
      <c r="QN179" s="2"/>
      <c r="QO179" s="2"/>
      <c r="QP179" s="2"/>
      <c r="QQ179" s="2"/>
      <c r="QR179" s="2"/>
      <c r="QS179" s="2"/>
      <c r="QT179" s="2"/>
      <c r="QU179" s="2"/>
      <c r="QV179" s="2"/>
      <c r="QW179" s="2"/>
      <c r="QX179" s="2"/>
      <c r="QY179" s="2"/>
      <c r="QZ179" s="2"/>
      <c r="RA179" s="2"/>
      <c r="RB179" s="2"/>
      <c r="RC179" s="2"/>
      <c r="RD179" s="2"/>
      <c r="RE179" s="2"/>
      <c r="RF179" s="2"/>
      <c r="RG179" s="2"/>
      <c r="RH179" s="2"/>
      <c r="RI179" s="2"/>
      <c r="RJ179" s="2"/>
      <c r="RK179" s="2"/>
      <c r="RL179" s="2"/>
      <c r="RM179" s="2"/>
      <c r="RN179" s="2"/>
      <c r="RO179" s="2"/>
      <c r="RP179" s="2"/>
      <c r="RQ179" s="2"/>
      <c r="RR179" s="2"/>
      <c r="RS179" s="2"/>
      <c r="RT179" s="2"/>
      <c r="RU179" s="2"/>
      <c r="RV179" s="2"/>
      <c r="RW179" s="2"/>
    </row>
    <row r="180" spans="1:491" ht="15.75">
      <c r="A180" s="195"/>
      <c r="B180" s="210"/>
      <c r="C180" s="139" t="s">
        <v>4</v>
      </c>
      <c r="D180" s="145">
        <f t="shared" ref="D180:E180" si="50">D184+D188</f>
        <v>121305</v>
      </c>
      <c r="E180" s="145">
        <f t="shared" si="50"/>
        <v>97556.296699999992</v>
      </c>
      <c r="F180" s="140">
        <f t="shared" si="49"/>
        <v>0.80422321173900491</v>
      </c>
      <c r="G180" s="139" t="s">
        <v>133</v>
      </c>
      <c r="H180" s="14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c r="NZ180" s="2"/>
      <c r="OA180" s="2"/>
      <c r="OB180" s="2"/>
      <c r="OC180" s="2"/>
      <c r="OD180" s="2"/>
      <c r="OE180" s="2"/>
      <c r="OF180" s="2"/>
      <c r="OG180" s="2"/>
      <c r="OH180" s="2"/>
      <c r="OI180" s="2"/>
      <c r="OJ180" s="2"/>
      <c r="OK180" s="2"/>
      <c r="OL180" s="2"/>
      <c r="OM180" s="2"/>
      <c r="ON180" s="2"/>
      <c r="OO180" s="2"/>
      <c r="OP180" s="2"/>
      <c r="OQ180" s="2"/>
      <c r="OR180" s="2"/>
      <c r="OS180" s="2"/>
      <c r="OT180" s="2"/>
      <c r="OU180" s="2"/>
      <c r="OV180" s="2"/>
      <c r="OW180" s="2"/>
      <c r="OX180" s="2"/>
      <c r="OY180" s="2"/>
      <c r="OZ180" s="2"/>
      <c r="PA180" s="2"/>
      <c r="PB180" s="2"/>
      <c r="PC180" s="2"/>
      <c r="PD180" s="2"/>
      <c r="PE180" s="2"/>
      <c r="PF180" s="2"/>
      <c r="PG180" s="2"/>
      <c r="PH180" s="2"/>
      <c r="PI180" s="2"/>
      <c r="PJ180" s="2"/>
      <c r="PK180" s="2"/>
      <c r="PL180" s="2"/>
      <c r="PM180" s="2"/>
      <c r="PN180" s="2"/>
      <c r="PO180" s="2"/>
      <c r="PP180" s="2"/>
      <c r="PQ180" s="2"/>
      <c r="PR180" s="2"/>
      <c r="PS180" s="2"/>
      <c r="PT180" s="2"/>
      <c r="PU180" s="2"/>
      <c r="PV180" s="2"/>
      <c r="PW180" s="2"/>
      <c r="PX180" s="2"/>
      <c r="PY180" s="2"/>
      <c r="PZ180" s="2"/>
      <c r="QA180" s="2"/>
      <c r="QB180" s="2"/>
      <c r="QC180" s="2"/>
      <c r="QD180" s="2"/>
      <c r="QE180" s="2"/>
      <c r="QF180" s="2"/>
      <c r="QG180" s="2"/>
      <c r="QH180" s="2"/>
      <c r="QI180" s="2"/>
      <c r="QJ180" s="2"/>
      <c r="QK180" s="2"/>
      <c r="QL180" s="2"/>
      <c r="QM180" s="2"/>
      <c r="QN180" s="2"/>
      <c r="QO180" s="2"/>
      <c r="QP180" s="2"/>
      <c r="QQ180" s="2"/>
      <c r="QR180" s="2"/>
      <c r="QS180" s="2"/>
      <c r="QT180" s="2"/>
      <c r="QU180" s="2"/>
      <c r="QV180" s="2"/>
      <c r="QW180" s="2"/>
      <c r="QX180" s="2"/>
      <c r="QY180" s="2"/>
      <c r="QZ180" s="2"/>
      <c r="RA180" s="2"/>
      <c r="RB180" s="2"/>
      <c r="RC180" s="2"/>
      <c r="RD180" s="2"/>
      <c r="RE180" s="2"/>
      <c r="RF180" s="2"/>
      <c r="RG180" s="2"/>
      <c r="RH180" s="2"/>
      <c r="RI180" s="2"/>
      <c r="RJ180" s="2"/>
      <c r="RK180" s="2"/>
      <c r="RL180" s="2"/>
      <c r="RM180" s="2"/>
      <c r="RN180" s="2"/>
      <c r="RO180" s="2"/>
      <c r="RP180" s="2"/>
      <c r="RQ180" s="2"/>
      <c r="RR180" s="2"/>
      <c r="RS180" s="2"/>
      <c r="RT180" s="2"/>
      <c r="RU180" s="2"/>
      <c r="RV180" s="2"/>
      <c r="RW180" s="2"/>
    </row>
    <row r="181" spans="1:491" ht="93.75" customHeight="1">
      <c r="A181" s="196"/>
      <c r="B181" s="211"/>
      <c r="C181" s="139" t="s">
        <v>5</v>
      </c>
      <c r="D181" s="145">
        <f t="shared" ref="D181:E181" si="51">D185+D189</f>
        <v>0</v>
      </c>
      <c r="E181" s="145">
        <f t="shared" si="51"/>
        <v>0</v>
      </c>
      <c r="F181" s="140" t="e">
        <f t="shared" si="49"/>
        <v>#DIV/0!</v>
      </c>
      <c r="G181" s="139" t="s">
        <v>133</v>
      </c>
      <c r="H181" s="14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c r="NZ181" s="2"/>
      <c r="OA181" s="2"/>
      <c r="OB181" s="2"/>
      <c r="OC181" s="2"/>
      <c r="OD181" s="2"/>
      <c r="OE181" s="2"/>
      <c r="OF181" s="2"/>
      <c r="OG181" s="2"/>
      <c r="OH181" s="2"/>
      <c r="OI181" s="2"/>
      <c r="OJ181" s="2"/>
      <c r="OK181" s="2"/>
      <c r="OL181" s="2"/>
      <c r="OM181" s="2"/>
      <c r="ON181" s="2"/>
      <c r="OO181" s="2"/>
      <c r="OP181" s="2"/>
      <c r="OQ181" s="2"/>
      <c r="OR181" s="2"/>
      <c r="OS181" s="2"/>
      <c r="OT181" s="2"/>
      <c r="OU181" s="2"/>
      <c r="OV181" s="2"/>
      <c r="OW181" s="2"/>
      <c r="OX181" s="2"/>
      <c r="OY181" s="2"/>
      <c r="OZ181" s="2"/>
      <c r="PA181" s="2"/>
      <c r="PB181" s="2"/>
      <c r="PC181" s="2"/>
      <c r="PD181" s="2"/>
      <c r="PE181" s="2"/>
      <c r="PF181" s="2"/>
      <c r="PG181" s="2"/>
      <c r="PH181" s="2"/>
      <c r="PI181" s="2"/>
      <c r="PJ181" s="2"/>
      <c r="PK181" s="2"/>
      <c r="PL181" s="2"/>
      <c r="PM181" s="2"/>
      <c r="PN181" s="2"/>
      <c r="PO181" s="2"/>
      <c r="PP181" s="2"/>
      <c r="PQ181" s="2"/>
      <c r="PR181" s="2"/>
      <c r="PS181" s="2"/>
      <c r="PT181" s="2"/>
      <c r="PU181" s="2"/>
      <c r="PV181" s="2"/>
      <c r="PW181" s="2"/>
      <c r="PX181" s="2"/>
      <c r="PY181" s="2"/>
      <c r="PZ181" s="2"/>
      <c r="QA181" s="2"/>
      <c r="QB181" s="2"/>
      <c r="QC181" s="2"/>
      <c r="QD181" s="2"/>
      <c r="QE181" s="2"/>
      <c r="QF181" s="2"/>
      <c r="QG181" s="2"/>
      <c r="QH181" s="2"/>
      <c r="QI181" s="2"/>
      <c r="QJ181" s="2"/>
      <c r="QK181" s="2"/>
      <c r="QL181" s="2"/>
      <c r="QM181" s="2"/>
      <c r="QN181" s="2"/>
      <c r="QO181" s="2"/>
      <c r="QP181" s="2"/>
      <c r="QQ181" s="2"/>
      <c r="QR181" s="2"/>
      <c r="QS181" s="2"/>
      <c r="QT181" s="2"/>
      <c r="QU181" s="2"/>
      <c r="QV181" s="2"/>
      <c r="QW181" s="2"/>
      <c r="QX181" s="2"/>
      <c r="QY181" s="2"/>
      <c r="QZ181" s="2"/>
      <c r="RA181" s="2"/>
      <c r="RB181" s="2"/>
      <c r="RC181" s="2"/>
      <c r="RD181" s="2"/>
      <c r="RE181" s="2"/>
      <c r="RF181" s="2"/>
      <c r="RG181" s="2"/>
      <c r="RH181" s="2"/>
      <c r="RI181" s="2"/>
      <c r="RJ181" s="2"/>
      <c r="RK181" s="2"/>
      <c r="RL181" s="2"/>
      <c r="RM181" s="2"/>
      <c r="RN181" s="2"/>
      <c r="RO181" s="2"/>
      <c r="RP181" s="2"/>
      <c r="RQ181" s="2"/>
      <c r="RR181" s="2"/>
      <c r="RS181" s="2"/>
      <c r="RT181" s="2"/>
      <c r="RU181" s="2"/>
      <c r="RV181" s="2"/>
      <c r="RW181" s="2"/>
    </row>
    <row r="182" spans="1:491" ht="15.75">
      <c r="A182" s="206" t="s">
        <v>7</v>
      </c>
      <c r="B182" s="191" t="s">
        <v>123</v>
      </c>
      <c r="C182" s="10" t="s">
        <v>2</v>
      </c>
      <c r="D182" s="147">
        <f>SUM(D183:D185)</f>
        <v>87566.391999999993</v>
      </c>
      <c r="E182" s="147">
        <f>SUM(E183:E185)</f>
        <v>87566.391999999993</v>
      </c>
      <c r="F182" s="11">
        <f>E182/D182</f>
        <v>1</v>
      </c>
      <c r="G182" s="10" t="s">
        <v>133</v>
      </c>
      <c r="H182" s="191" t="s">
        <v>286</v>
      </c>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c r="NZ182" s="2"/>
      <c r="OA182" s="2"/>
      <c r="OB182" s="2"/>
      <c r="OC182" s="2"/>
      <c r="OD182" s="2"/>
      <c r="OE182" s="2"/>
      <c r="OF182" s="2"/>
      <c r="OG182" s="2"/>
      <c r="OH182" s="2"/>
      <c r="OI182" s="2"/>
      <c r="OJ182" s="2"/>
      <c r="OK182" s="2"/>
      <c r="OL182" s="2"/>
      <c r="OM182" s="2"/>
      <c r="ON182" s="2"/>
      <c r="OO182" s="2"/>
      <c r="OP182" s="2"/>
      <c r="OQ182" s="2"/>
      <c r="OR182" s="2"/>
      <c r="OS182" s="2"/>
      <c r="OT182" s="2"/>
      <c r="OU182" s="2"/>
      <c r="OV182" s="2"/>
      <c r="OW182" s="2"/>
      <c r="OX182" s="2"/>
      <c r="OY182" s="2"/>
      <c r="OZ182" s="2"/>
      <c r="PA182" s="2"/>
      <c r="PB182" s="2"/>
      <c r="PC182" s="2"/>
      <c r="PD182" s="2"/>
      <c r="PE182" s="2"/>
      <c r="PF182" s="2"/>
      <c r="PG182" s="2"/>
      <c r="PH182" s="2"/>
      <c r="PI182" s="2"/>
      <c r="PJ182" s="2"/>
      <c r="PK182" s="2"/>
      <c r="PL182" s="2"/>
      <c r="PM182" s="2"/>
      <c r="PN182" s="2"/>
      <c r="PO182" s="2"/>
      <c r="PP182" s="2"/>
      <c r="PQ182" s="2"/>
      <c r="PR182" s="2"/>
      <c r="PS182" s="2"/>
      <c r="PT182" s="2"/>
      <c r="PU182" s="2"/>
      <c r="PV182" s="2"/>
      <c r="PW182" s="2"/>
      <c r="PX182" s="2"/>
      <c r="PY182" s="2"/>
      <c r="PZ182" s="2"/>
      <c r="QA182" s="2"/>
      <c r="QB182" s="2"/>
      <c r="QC182" s="2"/>
      <c r="QD182" s="2"/>
      <c r="QE182" s="2"/>
      <c r="QF182" s="2"/>
      <c r="QG182" s="2"/>
      <c r="QH182" s="2"/>
      <c r="QI182" s="2"/>
      <c r="QJ182" s="2"/>
      <c r="QK182" s="2"/>
      <c r="QL182" s="2"/>
      <c r="QM182" s="2"/>
      <c r="QN182" s="2"/>
      <c r="QO182" s="2"/>
      <c r="QP182" s="2"/>
      <c r="QQ182" s="2"/>
      <c r="QR182" s="2"/>
      <c r="QS182" s="2"/>
      <c r="QT182" s="2"/>
      <c r="QU182" s="2"/>
      <c r="QV182" s="2"/>
      <c r="QW182" s="2"/>
      <c r="QX182" s="2"/>
      <c r="QY182" s="2"/>
      <c r="QZ182" s="2"/>
      <c r="RA182" s="2"/>
      <c r="RB182" s="2"/>
      <c r="RC182" s="2"/>
      <c r="RD182" s="2"/>
      <c r="RE182" s="2"/>
      <c r="RF182" s="2"/>
      <c r="RG182" s="2"/>
      <c r="RH182" s="2"/>
      <c r="RI182" s="2"/>
      <c r="RJ182" s="2"/>
      <c r="RK182" s="2"/>
      <c r="RL182" s="2"/>
      <c r="RM182" s="2"/>
      <c r="RN182" s="2"/>
      <c r="RO182" s="2"/>
      <c r="RP182" s="2"/>
      <c r="RQ182" s="2"/>
      <c r="RR182" s="2"/>
      <c r="RS182" s="2"/>
      <c r="RT182" s="2"/>
      <c r="RU182" s="2"/>
      <c r="RV182" s="2"/>
      <c r="RW182" s="2"/>
    </row>
    <row r="183" spans="1:491" ht="15.75">
      <c r="A183" s="207"/>
      <c r="B183" s="192"/>
      <c r="C183" s="10" t="s">
        <v>3</v>
      </c>
      <c r="D183" s="148">
        <v>2626.9920000000002</v>
      </c>
      <c r="E183" s="148">
        <v>2626.9920000000002</v>
      </c>
      <c r="F183" s="111">
        <f t="shared" ref="F183:F185" si="52">E183/D183</f>
        <v>1</v>
      </c>
      <c r="G183" s="10" t="s">
        <v>133</v>
      </c>
      <c r="H183" s="19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c r="NZ183" s="2"/>
      <c r="OA183" s="2"/>
      <c r="OB183" s="2"/>
      <c r="OC183" s="2"/>
      <c r="OD183" s="2"/>
      <c r="OE183" s="2"/>
      <c r="OF183" s="2"/>
      <c r="OG183" s="2"/>
      <c r="OH183" s="2"/>
      <c r="OI183" s="2"/>
      <c r="OJ183" s="2"/>
      <c r="OK183" s="2"/>
      <c r="OL183" s="2"/>
      <c r="OM183" s="2"/>
      <c r="ON183" s="2"/>
      <c r="OO183" s="2"/>
      <c r="OP183" s="2"/>
      <c r="OQ183" s="2"/>
      <c r="OR183" s="2"/>
      <c r="OS183" s="2"/>
      <c r="OT183" s="2"/>
      <c r="OU183" s="2"/>
      <c r="OV183" s="2"/>
      <c r="OW183" s="2"/>
      <c r="OX183" s="2"/>
      <c r="OY183" s="2"/>
      <c r="OZ183" s="2"/>
      <c r="PA183" s="2"/>
      <c r="PB183" s="2"/>
      <c r="PC183" s="2"/>
      <c r="PD183" s="2"/>
      <c r="PE183" s="2"/>
      <c r="PF183" s="2"/>
      <c r="PG183" s="2"/>
      <c r="PH183" s="2"/>
      <c r="PI183" s="2"/>
      <c r="PJ183" s="2"/>
      <c r="PK183" s="2"/>
      <c r="PL183" s="2"/>
      <c r="PM183" s="2"/>
      <c r="PN183" s="2"/>
      <c r="PO183" s="2"/>
      <c r="PP183" s="2"/>
      <c r="PQ183" s="2"/>
      <c r="PR183" s="2"/>
      <c r="PS183" s="2"/>
      <c r="PT183" s="2"/>
      <c r="PU183" s="2"/>
      <c r="PV183" s="2"/>
      <c r="PW183" s="2"/>
      <c r="PX183" s="2"/>
      <c r="PY183" s="2"/>
      <c r="PZ183" s="2"/>
      <c r="QA183" s="2"/>
      <c r="QB183" s="2"/>
      <c r="QC183" s="2"/>
      <c r="QD183" s="2"/>
      <c r="QE183" s="2"/>
      <c r="QF183" s="2"/>
      <c r="QG183" s="2"/>
      <c r="QH183" s="2"/>
      <c r="QI183" s="2"/>
      <c r="QJ183" s="2"/>
      <c r="QK183" s="2"/>
      <c r="QL183" s="2"/>
      <c r="QM183" s="2"/>
      <c r="QN183" s="2"/>
      <c r="QO183" s="2"/>
      <c r="QP183" s="2"/>
      <c r="QQ183" s="2"/>
      <c r="QR183" s="2"/>
      <c r="QS183" s="2"/>
      <c r="QT183" s="2"/>
      <c r="QU183" s="2"/>
      <c r="QV183" s="2"/>
      <c r="QW183" s="2"/>
      <c r="QX183" s="2"/>
      <c r="QY183" s="2"/>
      <c r="QZ183" s="2"/>
      <c r="RA183" s="2"/>
      <c r="RB183" s="2"/>
      <c r="RC183" s="2"/>
      <c r="RD183" s="2"/>
      <c r="RE183" s="2"/>
      <c r="RF183" s="2"/>
      <c r="RG183" s="2"/>
      <c r="RH183" s="2"/>
      <c r="RI183" s="2"/>
      <c r="RJ183" s="2"/>
      <c r="RK183" s="2"/>
      <c r="RL183" s="2"/>
      <c r="RM183" s="2"/>
      <c r="RN183" s="2"/>
      <c r="RO183" s="2"/>
      <c r="RP183" s="2"/>
      <c r="RQ183" s="2"/>
      <c r="RR183" s="2"/>
      <c r="RS183" s="2"/>
      <c r="RT183" s="2"/>
      <c r="RU183" s="2"/>
      <c r="RV183" s="2"/>
      <c r="RW183" s="2"/>
    </row>
    <row r="184" spans="1:491" ht="15.75">
      <c r="A184" s="207"/>
      <c r="B184" s="192"/>
      <c r="C184" s="10" t="s">
        <v>4</v>
      </c>
      <c r="D184" s="148">
        <v>84939.4</v>
      </c>
      <c r="E184" s="148">
        <v>84939.4</v>
      </c>
      <c r="F184" s="111">
        <f t="shared" si="52"/>
        <v>1</v>
      </c>
      <c r="G184" s="10" t="s">
        <v>133</v>
      </c>
      <c r="H184" s="19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c r="RI184" s="2"/>
      <c r="RJ184" s="2"/>
      <c r="RK184" s="2"/>
      <c r="RL184" s="2"/>
      <c r="RM184" s="2"/>
      <c r="RN184" s="2"/>
      <c r="RO184" s="2"/>
      <c r="RP184" s="2"/>
      <c r="RQ184" s="2"/>
      <c r="RR184" s="2"/>
      <c r="RS184" s="2"/>
      <c r="RT184" s="2"/>
      <c r="RU184" s="2"/>
      <c r="RV184" s="2"/>
      <c r="RW184" s="2"/>
    </row>
    <row r="185" spans="1:491" ht="142.5" customHeight="1">
      <c r="A185" s="208"/>
      <c r="B185" s="193"/>
      <c r="C185" s="10" t="s">
        <v>5</v>
      </c>
      <c r="D185" s="148">
        <v>0</v>
      </c>
      <c r="E185" s="148">
        <v>0</v>
      </c>
      <c r="F185" s="111" t="e">
        <f t="shared" si="52"/>
        <v>#DIV/0!</v>
      </c>
      <c r="G185" s="10" t="s">
        <v>133</v>
      </c>
      <c r="H185" s="193"/>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c r="RI185" s="2"/>
      <c r="RJ185" s="2"/>
      <c r="RK185" s="2"/>
      <c r="RL185" s="2"/>
      <c r="RM185" s="2"/>
      <c r="RN185" s="2"/>
      <c r="RO185" s="2"/>
      <c r="RP185" s="2"/>
      <c r="RQ185" s="2"/>
      <c r="RR185" s="2"/>
      <c r="RS185" s="2"/>
      <c r="RT185" s="2"/>
      <c r="RU185" s="2"/>
      <c r="RV185" s="2"/>
      <c r="RW185" s="2"/>
    </row>
    <row r="186" spans="1:491" ht="15.75">
      <c r="A186" s="200" t="s">
        <v>67</v>
      </c>
      <c r="B186" s="203" t="s">
        <v>124</v>
      </c>
      <c r="C186" s="10" t="s">
        <v>2</v>
      </c>
      <c r="D186" s="148">
        <f>SUM(D187:D189)</f>
        <v>37490.309000000001</v>
      </c>
      <c r="E186" s="148">
        <f>SUM(E187:E189)</f>
        <v>13007.109999999999</v>
      </c>
      <c r="F186" s="111">
        <f>E186/D186</f>
        <v>0.3469459267460292</v>
      </c>
      <c r="G186" s="10" t="s">
        <v>133</v>
      </c>
      <c r="H186" s="203" t="s">
        <v>280</v>
      </c>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c r="RI186" s="2"/>
      <c r="RJ186" s="2"/>
      <c r="RK186" s="2"/>
      <c r="RL186" s="2"/>
      <c r="RM186" s="2"/>
      <c r="RN186" s="2"/>
      <c r="RO186" s="2"/>
      <c r="RP186" s="2"/>
      <c r="RQ186" s="2"/>
      <c r="RR186" s="2"/>
      <c r="RS186" s="2"/>
      <c r="RT186" s="2"/>
      <c r="RU186" s="2"/>
      <c r="RV186" s="2"/>
      <c r="RW186" s="2"/>
    </row>
    <row r="187" spans="1:491" ht="15.75">
      <c r="A187" s="201"/>
      <c r="B187" s="204"/>
      <c r="C187" s="10" t="s">
        <v>3</v>
      </c>
      <c r="D187" s="148">
        <v>1124.7090000000001</v>
      </c>
      <c r="E187" s="148">
        <v>390.2133</v>
      </c>
      <c r="F187" s="111">
        <f t="shared" ref="F187:F189" si="53">E187/D187</f>
        <v>0.34694601003459558</v>
      </c>
      <c r="G187" s="10" t="s">
        <v>133</v>
      </c>
      <c r="H187" s="230"/>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c r="RI187" s="2"/>
      <c r="RJ187" s="2"/>
      <c r="RK187" s="2"/>
      <c r="RL187" s="2"/>
      <c r="RM187" s="2"/>
      <c r="RN187" s="2"/>
      <c r="RO187" s="2"/>
      <c r="RP187" s="2"/>
      <c r="RQ187" s="2"/>
      <c r="RR187" s="2"/>
      <c r="RS187" s="2"/>
      <c r="RT187" s="2"/>
      <c r="RU187" s="2"/>
      <c r="RV187" s="2"/>
      <c r="RW187" s="2"/>
    </row>
    <row r="188" spans="1:491" ht="15.75">
      <c r="A188" s="201"/>
      <c r="B188" s="204"/>
      <c r="C188" s="10" t="s">
        <v>4</v>
      </c>
      <c r="D188" s="148">
        <v>36365.599999999999</v>
      </c>
      <c r="E188" s="148">
        <v>12616.896699999999</v>
      </c>
      <c r="F188" s="111">
        <f t="shared" si="53"/>
        <v>0.34694592417009479</v>
      </c>
      <c r="G188" s="10" t="s">
        <v>133</v>
      </c>
      <c r="H188" s="230"/>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c r="NZ188" s="2"/>
      <c r="OA188" s="2"/>
      <c r="OB188" s="2"/>
      <c r="OC188" s="2"/>
      <c r="OD188" s="2"/>
      <c r="OE188" s="2"/>
      <c r="OF188" s="2"/>
      <c r="OG188" s="2"/>
      <c r="OH188" s="2"/>
      <c r="OI188" s="2"/>
      <c r="OJ188" s="2"/>
      <c r="OK188" s="2"/>
      <c r="OL188" s="2"/>
      <c r="OM188" s="2"/>
      <c r="ON188" s="2"/>
      <c r="OO188" s="2"/>
      <c r="OP188" s="2"/>
      <c r="OQ188" s="2"/>
      <c r="OR188" s="2"/>
      <c r="OS188" s="2"/>
      <c r="OT188" s="2"/>
      <c r="OU188" s="2"/>
      <c r="OV188" s="2"/>
      <c r="OW188" s="2"/>
      <c r="OX188" s="2"/>
      <c r="OY188" s="2"/>
      <c r="OZ188" s="2"/>
      <c r="PA188" s="2"/>
      <c r="PB188" s="2"/>
      <c r="PC188" s="2"/>
      <c r="PD188" s="2"/>
      <c r="PE188" s="2"/>
      <c r="PF188" s="2"/>
      <c r="PG188" s="2"/>
      <c r="PH188" s="2"/>
      <c r="PI188" s="2"/>
      <c r="PJ188" s="2"/>
      <c r="PK188" s="2"/>
      <c r="PL188" s="2"/>
      <c r="PM188" s="2"/>
      <c r="PN188" s="2"/>
      <c r="PO188" s="2"/>
      <c r="PP188" s="2"/>
      <c r="PQ188" s="2"/>
      <c r="PR188" s="2"/>
      <c r="PS188" s="2"/>
      <c r="PT188" s="2"/>
      <c r="PU188" s="2"/>
      <c r="PV188" s="2"/>
      <c r="PW188" s="2"/>
      <c r="PX188" s="2"/>
      <c r="PY188" s="2"/>
      <c r="PZ188" s="2"/>
      <c r="QA188" s="2"/>
      <c r="QB188" s="2"/>
      <c r="QC188" s="2"/>
      <c r="QD188" s="2"/>
      <c r="QE188" s="2"/>
      <c r="QF188" s="2"/>
      <c r="QG188" s="2"/>
      <c r="QH188" s="2"/>
      <c r="QI188" s="2"/>
      <c r="QJ188" s="2"/>
      <c r="QK188" s="2"/>
      <c r="QL188" s="2"/>
      <c r="QM188" s="2"/>
      <c r="QN188" s="2"/>
      <c r="QO188" s="2"/>
      <c r="QP188" s="2"/>
      <c r="QQ188" s="2"/>
      <c r="QR188" s="2"/>
      <c r="QS188" s="2"/>
      <c r="QT188" s="2"/>
      <c r="QU188" s="2"/>
      <c r="QV188" s="2"/>
      <c r="QW188" s="2"/>
      <c r="QX188" s="2"/>
      <c r="QY188" s="2"/>
      <c r="QZ188" s="2"/>
      <c r="RA188" s="2"/>
      <c r="RB188" s="2"/>
      <c r="RC188" s="2"/>
      <c r="RD188" s="2"/>
      <c r="RE188" s="2"/>
      <c r="RF188" s="2"/>
      <c r="RG188" s="2"/>
      <c r="RH188" s="2"/>
      <c r="RI188" s="2"/>
      <c r="RJ188" s="2"/>
      <c r="RK188" s="2"/>
      <c r="RL188" s="2"/>
      <c r="RM188" s="2"/>
      <c r="RN188" s="2"/>
      <c r="RO188" s="2"/>
      <c r="RP188" s="2"/>
      <c r="RQ188" s="2"/>
      <c r="RR188" s="2"/>
      <c r="RS188" s="2"/>
      <c r="RT188" s="2"/>
      <c r="RU188" s="2"/>
      <c r="RV188" s="2"/>
      <c r="RW188" s="2"/>
    </row>
    <row r="189" spans="1:491" ht="78.75" customHeight="1">
      <c r="A189" s="202"/>
      <c r="B189" s="205"/>
      <c r="C189" s="10" t="s">
        <v>5</v>
      </c>
      <c r="D189" s="148">
        <v>0</v>
      </c>
      <c r="E189" s="148">
        <v>0</v>
      </c>
      <c r="F189" s="111" t="e">
        <f t="shared" si="53"/>
        <v>#DIV/0!</v>
      </c>
      <c r="G189" s="10" t="s">
        <v>133</v>
      </c>
      <c r="H189" s="231"/>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c r="NZ189" s="2"/>
      <c r="OA189" s="2"/>
      <c r="OB189" s="2"/>
      <c r="OC189" s="2"/>
      <c r="OD189" s="2"/>
      <c r="OE189" s="2"/>
      <c r="OF189" s="2"/>
      <c r="OG189" s="2"/>
      <c r="OH189" s="2"/>
      <c r="OI189" s="2"/>
      <c r="OJ189" s="2"/>
      <c r="OK189" s="2"/>
      <c r="OL189" s="2"/>
      <c r="OM189" s="2"/>
      <c r="ON189" s="2"/>
      <c r="OO189" s="2"/>
      <c r="OP189" s="2"/>
      <c r="OQ189" s="2"/>
      <c r="OR189" s="2"/>
      <c r="OS189" s="2"/>
      <c r="OT189" s="2"/>
      <c r="OU189" s="2"/>
      <c r="OV189" s="2"/>
      <c r="OW189" s="2"/>
      <c r="OX189" s="2"/>
      <c r="OY189" s="2"/>
      <c r="OZ189" s="2"/>
      <c r="PA189" s="2"/>
      <c r="PB189" s="2"/>
      <c r="PC189" s="2"/>
      <c r="PD189" s="2"/>
      <c r="PE189" s="2"/>
      <c r="PF189" s="2"/>
      <c r="PG189" s="2"/>
      <c r="PH189" s="2"/>
      <c r="PI189" s="2"/>
      <c r="PJ189" s="2"/>
      <c r="PK189" s="2"/>
      <c r="PL189" s="2"/>
      <c r="PM189" s="2"/>
      <c r="PN189" s="2"/>
      <c r="PO189" s="2"/>
      <c r="PP189" s="2"/>
      <c r="PQ189" s="2"/>
      <c r="PR189" s="2"/>
      <c r="PS189" s="2"/>
      <c r="PT189" s="2"/>
      <c r="PU189" s="2"/>
      <c r="PV189" s="2"/>
      <c r="PW189" s="2"/>
      <c r="PX189" s="2"/>
      <c r="PY189" s="2"/>
      <c r="PZ189" s="2"/>
      <c r="QA189" s="2"/>
      <c r="QB189" s="2"/>
      <c r="QC189" s="2"/>
      <c r="QD189" s="2"/>
      <c r="QE189" s="2"/>
      <c r="QF189" s="2"/>
      <c r="QG189" s="2"/>
      <c r="QH189" s="2"/>
      <c r="QI189" s="2"/>
      <c r="QJ189" s="2"/>
      <c r="QK189" s="2"/>
      <c r="QL189" s="2"/>
      <c r="QM189" s="2"/>
      <c r="QN189" s="2"/>
      <c r="QO189" s="2"/>
      <c r="QP189" s="2"/>
      <c r="QQ189" s="2"/>
      <c r="QR189" s="2"/>
      <c r="QS189" s="2"/>
      <c r="QT189" s="2"/>
      <c r="QU189" s="2"/>
      <c r="QV189" s="2"/>
      <c r="QW189" s="2"/>
      <c r="QX189" s="2"/>
      <c r="QY189" s="2"/>
      <c r="QZ189" s="2"/>
      <c r="RA189" s="2"/>
      <c r="RB189" s="2"/>
      <c r="RC189" s="2"/>
      <c r="RD189" s="2"/>
      <c r="RE189" s="2"/>
      <c r="RF189" s="2"/>
      <c r="RG189" s="2"/>
      <c r="RH189" s="2"/>
      <c r="RI189" s="2"/>
      <c r="RJ189" s="2"/>
      <c r="RK189" s="2"/>
      <c r="RL189" s="2"/>
      <c r="RM189" s="2"/>
      <c r="RN189" s="2"/>
      <c r="RO189" s="2"/>
      <c r="RP189" s="2"/>
      <c r="RQ189" s="2"/>
      <c r="RR189" s="2"/>
      <c r="RS189" s="2"/>
      <c r="RT189" s="2"/>
      <c r="RU189" s="2"/>
      <c r="RV189" s="2"/>
      <c r="RW189" s="2"/>
    </row>
    <row r="190" spans="1:491" ht="15.75">
      <c r="A190" s="194">
        <v>2</v>
      </c>
      <c r="B190" s="209" t="s">
        <v>125</v>
      </c>
      <c r="C190" s="139" t="s">
        <v>2</v>
      </c>
      <c r="D190" s="145">
        <f>SUM(D191:D193)</f>
        <v>12966.038039999999</v>
      </c>
      <c r="E190" s="145">
        <f>SUM(E191:E193)</f>
        <v>0</v>
      </c>
      <c r="F190" s="140">
        <f>E190/D190</f>
        <v>0</v>
      </c>
      <c r="G190" s="139" t="s">
        <v>133</v>
      </c>
      <c r="H190" s="14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c r="NZ190" s="2"/>
      <c r="OA190" s="2"/>
      <c r="OB190" s="2"/>
      <c r="OC190" s="2"/>
      <c r="OD190" s="2"/>
      <c r="OE190" s="2"/>
      <c r="OF190" s="2"/>
      <c r="OG190" s="2"/>
      <c r="OH190" s="2"/>
      <c r="OI190" s="2"/>
      <c r="OJ190" s="2"/>
      <c r="OK190" s="2"/>
      <c r="OL190" s="2"/>
      <c r="OM190" s="2"/>
      <c r="ON190" s="2"/>
      <c r="OO190" s="2"/>
      <c r="OP190" s="2"/>
      <c r="OQ190" s="2"/>
      <c r="OR190" s="2"/>
      <c r="OS190" s="2"/>
      <c r="OT190" s="2"/>
      <c r="OU190" s="2"/>
      <c r="OV190" s="2"/>
      <c r="OW190" s="2"/>
      <c r="OX190" s="2"/>
      <c r="OY190" s="2"/>
      <c r="OZ190" s="2"/>
      <c r="PA190" s="2"/>
      <c r="PB190" s="2"/>
      <c r="PC190" s="2"/>
      <c r="PD190" s="2"/>
      <c r="PE190" s="2"/>
      <c r="PF190" s="2"/>
      <c r="PG190" s="2"/>
      <c r="PH190" s="2"/>
      <c r="PI190" s="2"/>
      <c r="PJ190" s="2"/>
      <c r="PK190" s="2"/>
      <c r="PL190" s="2"/>
      <c r="PM190" s="2"/>
      <c r="PN190" s="2"/>
      <c r="PO190" s="2"/>
      <c r="PP190" s="2"/>
      <c r="PQ190" s="2"/>
      <c r="PR190" s="2"/>
      <c r="PS190" s="2"/>
      <c r="PT190" s="2"/>
      <c r="PU190" s="2"/>
      <c r="PV190" s="2"/>
      <c r="PW190" s="2"/>
      <c r="PX190" s="2"/>
      <c r="PY190" s="2"/>
      <c r="PZ190" s="2"/>
      <c r="QA190" s="2"/>
      <c r="QB190" s="2"/>
      <c r="QC190" s="2"/>
      <c r="QD190" s="2"/>
      <c r="QE190" s="2"/>
      <c r="QF190" s="2"/>
      <c r="QG190" s="2"/>
      <c r="QH190" s="2"/>
      <c r="QI190" s="2"/>
      <c r="QJ190" s="2"/>
      <c r="QK190" s="2"/>
      <c r="QL190" s="2"/>
      <c r="QM190" s="2"/>
      <c r="QN190" s="2"/>
      <c r="QO190" s="2"/>
      <c r="QP190" s="2"/>
      <c r="QQ190" s="2"/>
      <c r="QR190" s="2"/>
      <c r="QS190" s="2"/>
      <c r="QT190" s="2"/>
      <c r="QU190" s="2"/>
      <c r="QV190" s="2"/>
      <c r="QW190" s="2"/>
      <c r="QX190" s="2"/>
      <c r="QY190" s="2"/>
      <c r="QZ190" s="2"/>
      <c r="RA190" s="2"/>
      <c r="RB190" s="2"/>
      <c r="RC190" s="2"/>
      <c r="RD190" s="2"/>
      <c r="RE190" s="2"/>
      <c r="RF190" s="2"/>
      <c r="RG190" s="2"/>
      <c r="RH190" s="2"/>
      <c r="RI190" s="2"/>
      <c r="RJ190" s="2"/>
      <c r="RK190" s="2"/>
      <c r="RL190" s="2"/>
      <c r="RM190" s="2"/>
      <c r="RN190" s="2"/>
      <c r="RO190" s="2"/>
      <c r="RP190" s="2"/>
      <c r="RQ190" s="2"/>
      <c r="RR190" s="2"/>
      <c r="RS190" s="2"/>
      <c r="RT190" s="2"/>
      <c r="RU190" s="2"/>
      <c r="RV190" s="2"/>
      <c r="RW190" s="2"/>
    </row>
    <row r="191" spans="1:491" ht="15.75">
      <c r="A191" s="195"/>
      <c r="B191" s="210"/>
      <c r="C191" s="139" t="s">
        <v>3</v>
      </c>
      <c r="D191" s="145">
        <f t="shared" ref="D191:E193" si="54">D195</f>
        <v>12966.038039999999</v>
      </c>
      <c r="E191" s="145">
        <f t="shared" si="54"/>
        <v>0</v>
      </c>
      <c r="F191" s="140">
        <f t="shared" ref="F191:F193" si="55">E191/D191</f>
        <v>0</v>
      </c>
      <c r="G191" s="139" t="s">
        <v>133</v>
      </c>
      <c r="H191" s="14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c r="NZ191" s="2"/>
      <c r="OA191" s="2"/>
      <c r="OB191" s="2"/>
      <c r="OC191" s="2"/>
      <c r="OD191" s="2"/>
      <c r="OE191" s="2"/>
      <c r="OF191" s="2"/>
      <c r="OG191" s="2"/>
      <c r="OH191" s="2"/>
      <c r="OI191" s="2"/>
      <c r="OJ191" s="2"/>
      <c r="OK191" s="2"/>
      <c r="OL191" s="2"/>
      <c r="OM191" s="2"/>
      <c r="ON191" s="2"/>
      <c r="OO191" s="2"/>
      <c r="OP191" s="2"/>
      <c r="OQ191" s="2"/>
      <c r="OR191" s="2"/>
      <c r="OS191" s="2"/>
      <c r="OT191" s="2"/>
      <c r="OU191" s="2"/>
      <c r="OV191" s="2"/>
      <c r="OW191" s="2"/>
      <c r="OX191" s="2"/>
      <c r="OY191" s="2"/>
      <c r="OZ191" s="2"/>
      <c r="PA191" s="2"/>
      <c r="PB191" s="2"/>
      <c r="PC191" s="2"/>
      <c r="PD191" s="2"/>
      <c r="PE191" s="2"/>
      <c r="PF191" s="2"/>
      <c r="PG191" s="2"/>
      <c r="PH191" s="2"/>
      <c r="PI191" s="2"/>
      <c r="PJ191" s="2"/>
      <c r="PK191" s="2"/>
      <c r="PL191" s="2"/>
      <c r="PM191" s="2"/>
      <c r="PN191" s="2"/>
      <c r="PO191" s="2"/>
      <c r="PP191" s="2"/>
      <c r="PQ191" s="2"/>
      <c r="PR191" s="2"/>
      <c r="PS191" s="2"/>
      <c r="PT191" s="2"/>
      <c r="PU191" s="2"/>
      <c r="PV191" s="2"/>
      <c r="PW191" s="2"/>
      <c r="PX191" s="2"/>
      <c r="PY191" s="2"/>
      <c r="PZ191" s="2"/>
      <c r="QA191" s="2"/>
      <c r="QB191" s="2"/>
      <c r="QC191" s="2"/>
      <c r="QD191" s="2"/>
      <c r="QE191" s="2"/>
      <c r="QF191" s="2"/>
      <c r="QG191" s="2"/>
      <c r="QH191" s="2"/>
      <c r="QI191" s="2"/>
      <c r="QJ191" s="2"/>
      <c r="QK191" s="2"/>
      <c r="QL191" s="2"/>
      <c r="QM191" s="2"/>
      <c r="QN191" s="2"/>
      <c r="QO191" s="2"/>
      <c r="QP191" s="2"/>
      <c r="QQ191" s="2"/>
      <c r="QR191" s="2"/>
      <c r="QS191" s="2"/>
      <c r="QT191" s="2"/>
      <c r="QU191" s="2"/>
      <c r="QV191" s="2"/>
      <c r="QW191" s="2"/>
      <c r="QX191" s="2"/>
      <c r="QY191" s="2"/>
      <c r="QZ191" s="2"/>
      <c r="RA191" s="2"/>
      <c r="RB191" s="2"/>
      <c r="RC191" s="2"/>
      <c r="RD191" s="2"/>
      <c r="RE191" s="2"/>
      <c r="RF191" s="2"/>
      <c r="RG191" s="2"/>
      <c r="RH191" s="2"/>
      <c r="RI191" s="2"/>
      <c r="RJ191" s="2"/>
      <c r="RK191" s="2"/>
      <c r="RL191" s="2"/>
      <c r="RM191" s="2"/>
      <c r="RN191" s="2"/>
      <c r="RO191" s="2"/>
      <c r="RP191" s="2"/>
      <c r="RQ191" s="2"/>
      <c r="RR191" s="2"/>
      <c r="RS191" s="2"/>
      <c r="RT191" s="2"/>
      <c r="RU191" s="2"/>
      <c r="RV191" s="2"/>
      <c r="RW191" s="2"/>
    </row>
    <row r="192" spans="1:491" ht="15.75">
      <c r="A192" s="195"/>
      <c r="B192" s="210"/>
      <c r="C192" s="139" t="s">
        <v>4</v>
      </c>
      <c r="D192" s="145">
        <f t="shared" si="54"/>
        <v>0</v>
      </c>
      <c r="E192" s="145">
        <f t="shared" si="54"/>
        <v>0</v>
      </c>
      <c r="F192" s="140" t="e">
        <f t="shared" si="55"/>
        <v>#DIV/0!</v>
      </c>
      <c r="G192" s="139" t="s">
        <v>133</v>
      </c>
      <c r="H192" s="14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c r="NZ192" s="2"/>
      <c r="OA192" s="2"/>
      <c r="OB192" s="2"/>
      <c r="OC192" s="2"/>
      <c r="OD192" s="2"/>
      <c r="OE192" s="2"/>
      <c r="OF192" s="2"/>
      <c r="OG192" s="2"/>
      <c r="OH192" s="2"/>
      <c r="OI192" s="2"/>
      <c r="OJ192" s="2"/>
      <c r="OK192" s="2"/>
      <c r="OL192" s="2"/>
      <c r="OM192" s="2"/>
      <c r="ON192" s="2"/>
      <c r="OO192" s="2"/>
      <c r="OP192" s="2"/>
      <c r="OQ192" s="2"/>
      <c r="OR192" s="2"/>
      <c r="OS192" s="2"/>
      <c r="OT192" s="2"/>
      <c r="OU192" s="2"/>
      <c r="OV192" s="2"/>
      <c r="OW192" s="2"/>
      <c r="OX192" s="2"/>
      <c r="OY192" s="2"/>
      <c r="OZ192" s="2"/>
      <c r="PA192" s="2"/>
      <c r="PB192" s="2"/>
      <c r="PC192" s="2"/>
      <c r="PD192" s="2"/>
      <c r="PE192" s="2"/>
      <c r="PF192" s="2"/>
      <c r="PG192" s="2"/>
      <c r="PH192" s="2"/>
      <c r="PI192" s="2"/>
      <c r="PJ192" s="2"/>
      <c r="PK192" s="2"/>
      <c r="PL192" s="2"/>
      <c r="PM192" s="2"/>
      <c r="PN192" s="2"/>
      <c r="PO192" s="2"/>
      <c r="PP192" s="2"/>
      <c r="PQ192" s="2"/>
      <c r="PR192" s="2"/>
      <c r="PS192" s="2"/>
      <c r="PT192" s="2"/>
      <c r="PU192" s="2"/>
      <c r="PV192" s="2"/>
      <c r="PW192" s="2"/>
      <c r="PX192" s="2"/>
      <c r="PY192" s="2"/>
      <c r="PZ192" s="2"/>
      <c r="QA192" s="2"/>
      <c r="QB192" s="2"/>
      <c r="QC192" s="2"/>
      <c r="QD192" s="2"/>
      <c r="QE192" s="2"/>
      <c r="QF192" s="2"/>
      <c r="QG192" s="2"/>
      <c r="QH192" s="2"/>
      <c r="QI192" s="2"/>
      <c r="QJ192" s="2"/>
      <c r="QK192" s="2"/>
      <c r="QL192" s="2"/>
      <c r="QM192" s="2"/>
      <c r="QN192" s="2"/>
      <c r="QO192" s="2"/>
      <c r="QP192" s="2"/>
      <c r="QQ192" s="2"/>
      <c r="QR192" s="2"/>
      <c r="QS192" s="2"/>
      <c r="QT192" s="2"/>
      <c r="QU192" s="2"/>
      <c r="QV192" s="2"/>
      <c r="QW192" s="2"/>
      <c r="QX192" s="2"/>
      <c r="QY192" s="2"/>
      <c r="QZ192" s="2"/>
      <c r="RA192" s="2"/>
      <c r="RB192" s="2"/>
      <c r="RC192" s="2"/>
      <c r="RD192" s="2"/>
      <c r="RE192" s="2"/>
      <c r="RF192" s="2"/>
      <c r="RG192" s="2"/>
      <c r="RH192" s="2"/>
      <c r="RI192" s="2"/>
      <c r="RJ192" s="2"/>
      <c r="RK192" s="2"/>
      <c r="RL192" s="2"/>
      <c r="RM192" s="2"/>
      <c r="RN192" s="2"/>
      <c r="RO192" s="2"/>
      <c r="RP192" s="2"/>
      <c r="RQ192" s="2"/>
      <c r="RR192" s="2"/>
      <c r="RS192" s="2"/>
      <c r="RT192" s="2"/>
      <c r="RU192" s="2"/>
      <c r="RV192" s="2"/>
      <c r="RW192" s="2"/>
    </row>
    <row r="193" spans="1:491" ht="15.75">
      <c r="A193" s="196"/>
      <c r="B193" s="211"/>
      <c r="C193" s="139" t="s">
        <v>5</v>
      </c>
      <c r="D193" s="145">
        <f t="shared" si="54"/>
        <v>0</v>
      </c>
      <c r="E193" s="145">
        <f t="shared" si="54"/>
        <v>0</v>
      </c>
      <c r="F193" s="140" t="e">
        <f t="shared" si="55"/>
        <v>#DIV/0!</v>
      </c>
      <c r="G193" s="139" t="s">
        <v>133</v>
      </c>
      <c r="H193" s="14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c r="NZ193" s="2"/>
      <c r="OA193" s="2"/>
      <c r="OB193" s="2"/>
      <c r="OC193" s="2"/>
      <c r="OD193" s="2"/>
      <c r="OE193" s="2"/>
      <c r="OF193" s="2"/>
      <c r="OG193" s="2"/>
      <c r="OH193" s="2"/>
      <c r="OI193" s="2"/>
      <c r="OJ193" s="2"/>
      <c r="OK193" s="2"/>
      <c r="OL193" s="2"/>
      <c r="OM193" s="2"/>
      <c r="ON193" s="2"/>
      <c r="OO193" s="2"/>
      <c r="OP193" s="2"/>
      <c r="OQ193" s="2"/>
      <c r="OR193" s="2"/>
      <c r="OS193" s="2"/>
      <c r="OT193" s="2"/>
      <c r="OU193" s="2"/>
      <c r="OV193" s="2"/>
      <c r="OW193" s="2"/>
      <c r="OX193" s="2"/>
      <c r="OY193" s="2"/>
      <c r="OZ193" s="2"/>
      <c r="PA193" s="2"/>
      <c r="PB193" s="2"/>
      <c r="PC193" s="2"/>
      <c r="PD193" s="2"/>
      <c r="PE193" s="2"/>
      <c r="PF193" s="2"/>
      <c r="PG193" s="2"/>
      <c r="PH193" s="2"/>
      <c r="PI193" s="2"/>
      <c r="PJ193" s="2"/>
      <c r="PK193" s="2"/>
      <c r="PL193" s="2"/>
      <c r="PM193" s="2"/>
      <c r="PN193" s="2"/>
      <c r="PO193" s="2"/>
      <c r="PP193" s="2"/>
      <c r="PQ193" s="2"/>
      <c r="PR193" s="2"/>
      <c r="PS193" s="2"/>
      <c r="PT193" s="2"/>
      <c r="PU193" s="2"/>
      <c r="PV193" s="2"/>
      <c r="PW193" s="2"/>
      <c r="PX193" s="2"/>
      <c r="PY193" s="2"/>
      <c r="PZ193" s="2"/>
      <c r="QA193" s="2"/>
      <c r="QB193" s="2"/>
      <c r="QC193" s="2"/>
      <c r="QD193" s="2"/>
      <c r="QE193" s="2"/>
      <c r="QF193" s="2"/>
      <c r="QG193" s="2"/>
      <c r="QH193" s="2"/>
      <c r="QI193" s="2"/>
      <c r="QJ193" s="2"/>
      <c r="QK193" s="2"/>
      <c r="QL193" s="2"/>
      <c r="QM193" s="2"/>
      <c r="QN193" s="2"/>
      <c r="QO193" s="2"/>
      <c r="QP193" s="2"/>
      <c r="QQ193" s="2"/>
      <c r="QR193" s="2"/>
      <c r="QS193" s="2"/>
      <c r="QT193" s="2"/>
      <c r="QU193" s="2"/>
      <c r="QV193" s="2"/>
      <c r="QW193" s="2"/>
      <c r="QX193" s="2"/>
      <c r="QY193" s="2"/>
      <c r="QZ193" s="2"/>
      <c r="RA193" s="2"/>
      <c r="RB193" s="2"/>
      <c r="RC193" s="2"/>
      <c r="RD193" s="2"/>
      <c r="RE193" s="2"/>
      <c r="RF193" s="2"/>
      <c r="RG193" s="2"/>
      <c r="RH193" s="2"/>
      <c r="RI193" s="2"/>
      <c r="RJ193" s="2"/>
      <c r="RK193" s="2"/>
      <c r="RL193" s="2"/>
      <c r="RM193" s="2"/>
      <c r="RN193" s="2"/>
      <c r="RO193" s="2"/>
      <c r="RP193" s="2"/>
      <c r="RQ193" s="2"/>
      <c r="RR193" s="2"/>
      <c r="RS193" s="2"/>
      <c r="RT193" s="2"/>
      <c r="RU193" s="2"/>
      <c r="RV193" s="2"/>
      <c r="RW193" s="2"/>
    </row>
    <row r="194" spans="1:491" ht="15.75">
      <c r="A194" s="206" t="s">
        <v>8</v>
      </c>
      <c r="B194" s="191" t="s">
        <v>126</v>
      </c>
      <c r="C194" s="10" t="s">
        <v>2</v>
      </c>
      <c r="D194" s="147">
        <f>SUM(D195:D197)</f>
        <v>12966.038039999999</v>
      </c>
      <c r="E194" s="147">
        <f>SUM(E195:E197)</f>
        <v>0</v>
      </c>
      <c r="F194" s="11">
        <f>E194/D194</f>
        <v>0</v>
      </c>
      <c r="G194" s="10" t="s">
        <v>133</v>
      </c>
      <c r="H194" s="191" t="s">
        <v>238</v>
      </c>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c r="NZ194" s="2"/>
      <c r="OA194" s="2"/>
      <c r="OB194" s="2"/>
      <c r="OC194" s="2"/>
      <c r="OD194" s="2"/>
      <c r="OE194" s="2"/>
      <c r="OF194" s="2"/>
      <c r="OG194" s="2"/>
      <c r="OH194" s="2"/>
      <c r="OI194" s="2"/>
      <c r="OJ194" s="2"/>
      <c r="OK194" s="2"/>
      <c r="OL194" s="2"/>
      <c r="OM194" s="2"/>
      <c r="ON194" s="2"/>
      <c r="OO194" s="2"/>
      <c r="OP194" s="2"/>
      <c r="OQ194" s="2"/>
      <c r="OR194" s="2"/>
      <c r="OS194" s="2"/>
      <c r="OT194" s="2"/>
      <c r="OU194" s="2"/>
      <c r="OV194" s="2"/>
      <c r="OW194" s="2"/>
      <c r="OX194" s="2"/>
      <c r="OY194" s="2"/>
      <c r="OZ194" s="2"/>
      <c r="PA194" s="2"/>
      <c r="PB194" s="2"/>
      <c r="PC194" s="2"/>
      <c r="PD194" s="2"/>
      <c r="PE194" s="2"/>
      <c r="PF194" s="2"/>
      <c r="PG194" s="2"/>
      <c r="PH194" s="2"/>
      <c r="PI194" s="2"/>
      <c r="PJ194" s="2"/>
      <c r="PK194" s="2"/>
      <c r="PL194" s="2"/>
      <c r="PM194" s="2"/>
      <c r="PN194" s="2"/>
      <c r="PO194" s="2"/>
      <c r="PP194" s="2"/>
      <c r="PQ194" s="2"/>
      <c r="PR194" s="2"/>
      <c r="PS194" s="2"/>
      <c r="PT194" s="2"/>
      <c r="PU194" s="2"/>
      <c r="PV194" s="2"/>
      <c r="PW194" s="2"/>
      <c r="PX194" s="2"/>
      <c r="PY194" s="2"/>
      <c r="PZ194" s="2"/>
      <c r="QA194" s="2"/>
      <c r="QB194" s="2"/>
      <c r="QC194" s="2"/>
      <c r="QD194" s="2"/>
      <c r="QE194" s="2"/>
      <c r="QF194" s="2"/>
      <c r="QG194" s="2"/>
      <c r="QH194" s="2"/>
      <c r="QI194" s="2"/>
      <c r="QJ194" s="2"/>
      <c r="QK194" s="2"/>
      <c r="QL194" s="2"/>
      <c r="QM194" s="2"/>
      <c r="QN194" s="2"/>
      <c r="QO194" s="2"/>
      <c r="QP194" s="2"/>
      <c r="QQ194" s="2"/>
      <c r="QR194" s="2"/>
      <c r="QS194" s="2"/>
      <c r="QT194" s="2"/>
      <c r="QU194" s="2"/>
      <c r="QV194" s="2"/>
      <c r="QW194" s="2"/>
      <c r="QX194" s="2"/>
      <c r="QY194" s="2"/>
      <c r="QZ194" s="2"/>
      <c r="RA194" s="2"/>
      <c r="RB194" s="2"/>
      <c r="RC194" s="2"/>
      <c r="RD194" s="2"/>
      <c r="RE194" s="2"/>
      <c r="RF194" s="2"/>
      <c r="RG194" s="2"/>
      <c r="RH194" s="2"/>
      <c r="RI194" s="2"/>
      <c r="RJ194" s="2"/>
      <c r="RK194" s="2"/>
      <c r="RL194" s="2"/>
      <c r="RM194" s="2"/>
      <c r="RN194" s="2"/>
      <c r="RO194" s="2"/>
      <c r="RP194" s="2"/>
      <c r="RQ194" s="2"/>
      <c r="RR194" s="2"/>
      <c r="RS194" s="2"/>
      <c r="RT194" s="2"/>
      <c r="RU194" s="2"/>
      <c r="RV194" s="2"/>
      <c r="RW194" s="2"/>
    </row>
    <row r="195" spans="1:491" ht="15.75">
      <c r="A195" s="207"/>
      <c r="B195" s="192"/>
      <c r="C195" s="10" t="s">
        <v>3</v>
      </c>
      <c r="D195" s="148">
        <v>12966.038039999999</v>
      </c>
      <c r="E195" s="148">
        <v>0</v>
      </c>
      <c r="F195" s="111">
        <f t="shared" ref="F195:F197" si="56">E195/D195</f>
        <v>0</v>
      </c>
      <c r="G195" s="10" t="s">
        <v>133</v>
      </c>
      <c r="H195" s="19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c r="NZ195" s="2"/>
      <c r="OA195" s="2"/>
      <c r="OB195" s="2"/>
      <c r="OC195" s="2"/>
      <c r="OD195" s="2"/>
      <c r="OE195" s="2"/>
      <c r="OF195" s="2"/>
      <c r="OG195" s="2"/>
      <c r="OH195" s="2"/>
      <c r="OI195" s="2"/>
      <c r="OJ195" s="2"/>
      <c r="OK195" s="2"/>
      <c r="OL195" s="2"/>
      <c r="OM195" s="2"/>
      <c r="ON195" s="2"/>
      <c r="OO195" s="2"/>
      <c r="OP195" s="2"/>
      <c r="OQ195" s="2"/>
      <c r="OR195" s="2"/>
      <c r="OS195" s="2"/>
      <c r="OT195" s="2"/>
      <c r="OU195" s="2"/>
      <c r="OV195" s="2"/>
      <c r="OW195" s="2"/>
      <c r="OX195" s="2"/>
      <c r="OY195" s="2"/>
      <c r="OZ195" s="2"/>
      <c r="PA195" s="2"/>
      <c r="PB195" s="2"/>
      <c r="PC195" s="2"/>
      <c r="PD195" s="2"/>
      <c r="PE195" s="2"/>
      <c r="PF195" s="2"/>
      <c r="PG195" s="2"/>
      <c r="PH195" s="2"/>
      <c r="PI195" s="2"/>
      <c r="PJ195" s="2"/>
      <c r="PK195" s="2"/>
      <c r="PL195" s="2"/>
      <c r="PM195" s="2"/>
      <c r="PN195" s="2"/>
      <c r="PO195" s="2"/>
      <c r="PP195" s="2"/>
      <c r="PQ195" s="2"/>
      <c r="PR195" s="2"/>
      <c r="PS195" s="2"/>
      <c r="PT195" s="2"/>
      <c r="PU195" s="2"/>
      <c r="PV195" s="2"/>
      <c r="PW195" s="2"/>
      <c r="PX195" s="2"/>
      <c r="PY195" s="2"/>
      <c r="PZ195" s="2"/>
      <c r="QA195" s="2"/>
      <c r="QB195" s="2"/>
      <c r="QC195" s="2"/>
      <c r="QD195" s="2"/>
      <c r="QE195" s="2"/>
      <c r="QF195" s="2"/>
      <c r="QG195" s="2"/>
      <c r="QH195" s="2"/>
      <c r="QI195" s="2"/>
      <c r="QJ195" s="2"/>
      <c r="QK195" s="2"/>
      <c r="QL195" s="2"/>
      <c r="QM195" s="2"/>
      <c r="QN195" s="2"/>
      <c r="QO195" s="2"/>
      <c r="QP195" s="2"/>
      <c r="QQ195" s="2"/>
      <c r="QR195" s="2"/>
      <c r="QS195" s="2"/>
      <c r="QT195" s="2"/>
      <c r="QU195" s="2"/>
      <c r="QV195" s="2"/>
      <c r="QW195" s="2"/>
      <c r="QX195" s="2"/>
      <c r="QY195" s="2"/>
      <c r="QZ195" s="2"/>
      <c r="RA195" s="2"/>
      <c r="RB195" s="2"/>
      <c r="RC195" s="2"/>
      <c r="RD195" s="2"/>
      <c r="RE195" s="2"/>
      <c r="RF195" s="2"/>
      <c r="RG195" s="2"/>
      <c r="RH195" s="2"/>
      <c r="RI195" s="2"/>
      <c r="RJ195" s="2"/>
      <c r="RK195" s="2"/>
      <c r="RL195" s="2"/>
      <c r="RM195" s="2"/>
      <c r="RN195" s="2"/>
      <c r="RO195" s="2"/>
      <c r="RP195" s="2"/>
      <c r="RQ195" s="2"/>
      <c r="RR195" s="2"/>
      <c r="RS195" s="2"/>
      <c r="RT195" s="2"/>
      <c r="RU195" s="2"/>
      <c r="RV195" s="2"/>
      <c r="RW195" s="2"/>
    </row>
    <row r="196" spans="1:491" ht="15.75">
      <c r="A196" s="207"/>
      <c r="B196" s="192"/>
      <c r="C196" s="10" t="s">
        <v>4</v>
      </c>
      <c r="D196" s="148">
        <v>0</v>
      </c>
      <c r="E196" s="148">
        <v>0</v>
      </c>
      <c r="F196" s="111" t="e">
        <f t="shared" si="56"/>
        <v>#DIV/0!</v>
      </c>
      <c r="G196" s="10" t="s">
        <v>133</v>
      </c>
      <c r="H196" s="19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c r="NZ196" s="2"/>
      <c r="OA196" s="2"/>
      <c r="OB196" s="2"/>
      <c r="OC196" s="2"/>
      <c r="OD196" s="2"/>
      <c r="OE196" s="2"/>
      <c r="OF196" s="2"/>
      <c r="OG196" s="2"/>
      <c r="OH196" s="2"/>
      <c r="OI196" s="2"/>
      <c r="OJ196" s="2"/>
      <c r="OK196" s="2"/>
      <c r="OL196" s="2"/>
      <c r="OM196" s="2"/>
      <c r="ON196" s="2"/>
      <c r="OO196" s="2"/>
      <c r="OP196" s="2"/>
      <c r="OQ196" s="2"/>
      <c r="OR196" s="2"/>
      <c r="OS196" s="2"/>
      <c r="OT196" s="2"/>
      <c r="OU196" s="2"/>
      <c r="OV196" s="2"/>
      <c r="OW196" s="2"/>
      <c r="OX196" s="2"/>
      <c r="OY196" s="2"/>
      <c r="OZ196" s="2"/>
      <c r="PA196" s="2"/>
      <c r="PB196" s="2"/>
      <c r="PC196" s="2"/>
      <c r="PD196" s="2"/>
      <c r="PE196" s="2"/>
      <c r="PF196" s="2"/>
      <c r="PG196" s="2"/>
      <c r="PH196" s="2"/>
      <c r="PI196" s="2"/>
      <c r="PJ196" s="2"/>
      <c r="PK196" s="2"/>
      <c r="PL196" s="2"/>
      <c r="PM196" s="2"/>
      <c r="PN196" s="2"/>
      <c r="PO196" s="2"/>
      <c r="PP196" s="2"/>
      <c r="PQ196" s="2"/>
      <c r="PR196" s="2"/>
      <c r="PS196" s="2"/>
      <c r="PT196" s="2"/>
      <c r="PU196" s="2"/>
      <c r="PV196" s="2"/>
      <c r="PW196" s="2"/>
      <c r="PX196" s="2"/>
      <c r="PY196" s="2"/>
      <c r="PZ196" s="2"/>
      <c r="QA196" s="2"/>
      <c r="QB196" s="2"/>
      <c r="QC196" s="2"/>
      <c r="QD196" s="2"/>
      <c r="QE196" s="2"/>
      <c r="QF196" s="2"/>
      <c r="QG196" s="2"/>
      <c r="QH196" s="2"/>
      <c r="QI196" s="2"/>
      <c r="QJ196" s="2"/>
      <c r="QK196" s="2"/>
      <c r="QL196" s="2"/>
      <c r="QM196" s="2"/>
      <c r="QN196" s="2"/>
      <c r="QO196" s="2"/>
      <c r="QP196" s="2"/>
      <c r="QQ196" s="2"/>
      <c r="QR196" s="2"/>
      <c r="QS196" s="2"/>
      <c r="QT196" s="2"/>
      <c r="QU196" s="2"/>
      <c r="QV196" s="2"/>
      <c r="QW196" s="2"/>
      <c r="QX196" s="2"/>
      <c r="QY196" s="2"/>
      <c r="QZ196" s="2"/>
      <c r="RA196" s="2"/>
      <c r="RB196" s="2"/>
      <c r="RC196" s="2"/>
      <c r="RD196" s="2"/>
      <c r="RE196" s="2"/>
      <c r="RF196" s="2"/>
      <c r="RG196" s="2"/>
      <c r="RH196" s="2"/>
      <c r="RI196" s="2"/>
      <c r="RJ196" s="2"/>
      <c r="RK196" s="2"/>
      <c r="RL196" s="2"/>
      <c r="RM196" s="2"/>
      <c r="RN196" s="2"/>
      <c r="RO196" s="2"/>
      <c r="RP196" s="2"/>
      <c r="RQ196" s="2"/>
      <c r="RR196" s="2"/>
      <c r="RS196" s="2"/>
      <c r="RT196" s="2"/>
      <c r="RU196" s="2"/>
      <c r="RV196" s="2"/>
      <c r="RW196" s="2"/>
    </row>
    <row r="197" spans="1:491" ht="162" customHeight="1">
      <c r="A197" s="208"/>
      <c r="B197" s="193"/>
      <c r="C197" s="10" t="s">
        <v>5</v>
      </c>
      <c r="D197" s="148">
        <v>0</v>
      </c>
      <c r="E197" s="148">
        <v>0</v>
      </c>
      <c r="F197" s="111" t="e">
        <f t="shared" si="56"/>
        <v>#DIV/0!</v>
      </c>
      <c r="G197" s="10" t="s">
        <v>133</v>
      </c>
      <c r="H197" s="193"/>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c r="NZ197" s="2"/>
      <c r="OA197" s="2"/>
      <c r="OB197" s="2"/>
      <c r="OC197" s="2"/>
      <c r="OD197" s="2"/>
      <c r="OE197" s="2"/>
      <c r="OF197" s="2"/>
      <c r="OG197" s="2"/>
      <c r="OH197" s="2"/>
      <c r="OI197" s="2"/>
      <c r="OJ197" s="2"/>
      <c r="OK197" s="2"/>
      <c r="OL197" s="2"/>
      <c r="OM197" s="2"/>
      <c r="ON197" s="2"/>
      <c r="OO197" s="2"/>
      <c r="OP197" s="2"/>
      <c r="OQ197" s="2"/>
      <c r="OR197" s="2"/>
      <c r="OS197" s="2"/>
      <c r="OT197" s="2"/>
      <c r="OU197" s="2"/>
      <c r="OV197" s="2"/>
      <c r="OW197" s="2"/>
      <c r="OX197" s="2"/>
      <c r="OY197" s="2"/>
      <c r="OZ197" s="2"/>
      <c r="PA197" s="2"/>
      <c r="PB197" s="2"/>
      <c r="PC197" s="2"/>
      <c r="PD197" s="2"/>
      <c r="PE197" s="2"/>
      <c r="PF197" s="2"/>
      <c r="PG197" s="2"/>
      <c r="PH197" s="2"/>
      <c r="PI197" s="2"/>
      <c r="PJ197" s="2"/>
      <c r="PK197" s="2"/>
      <c r="PL197" s="2"/>
      <c r="PM197" s="2"/>
      <c r="PN197" s="2"/>
      <c r="PO197" s="2"/>
      <c r="PP197" s="2"/>
      <c r="PQ197" s="2"/>
      <c r="PR197" s="2"/>
      <c r="PS197" s="2"/>
      <c r="PT197" s="2"/>
      <c r="PU197" s="2"/>
      <c r="PV197" s="2"/>
      <c r="PW197" s="2"/>
      <c r="PX197" s="2"/>
      <c r="PY197" s="2"/>
      <c r="PZ197" s="2"/>
      <c r="QA197" s="2"/>
      <c r="QB197" s="2"/>
      <c r="QC197" s="2"/>
      <c r="QD197" s="2"/>
      <c r="QE197" s="2"/>
      <c r="QF197" s="2"/>
      <c r="QG197" s="2"/>
      <c r="QH197" s="2"/>
      <c r="QI197" s="2"/>
      <c r="QJ197" s="2"/>
      <c r="QK197" s="2"/>
      <c r="QL197" s="2"/>
      <c r="QM197" s="2"/>
      <c r="QN197" s="2"/>
      <c r="QO197" s="2"/>
      <c r="QP197" s="2"/>
      <c r="QQ197" s="2"/>
      <c r="QR197" s="2"/>
      <c r="QS197" s="2"/>
      <c r="QT197" s="2"/>
      <c r="QU197" s="2"/>
      <c r="QV197" s="2"/>
      <c r="QW197" s="2"/>
      <c r="QX197" s="2"/>
      <c r="QY197" s="2"/>
      <c r="QZ197" s="2"/>
      <c r="RA197" s="2"/>
      <c r="RB197" s="2"/>
      <c r="RC197" s="2"/>
      <c r="RD197" s="2"/>
      <c r="RE197" s="2"/>
      <c r="RF197" s="2"/>
      <c r="RG197" s="2"/>
      <c r="RH197" s="2"/>
      <c r="RI197" s="2"/>
      <c r="RJ197" s="2"/>
      <c r="RK197" s="2"/>
      <c r="RL197" s="2"/>
      <c r="RM197" s="2"/>
      <c r="RN197" s="2"/>
      <c r="RO197" s="2"/>
      <c r="RP197" s="2"/>
      <c r="RQ197" s="2"/>
      <c r="RR197" s="2"/>
      <c r="RS197" s="2"/>
      <c r="RT197" s="2"/>
      <c r="RU197" s="2"/>
      <c r="RV197" s="2"/>
      <c r="RW197" s="2"/>
    </row>
    <row r="198" spans="1:491" ht="15.75">
      <c r="A198" s="212">
        <v>1</v>
      </c>
      <c r="B198" s="213" t="s">
        <v>127</v>
      </c>
      <c r="C198" s="141" t="s">
        <v>2</v>
      </c>
      <c r="D198" s="144">
        <f>SUM(D199:D201)</f>
        <v>96727.103459999998</v>
      </c>
      <c r="E198" s="144">
        <f>SUM(E199:E201)</f>
        <v>38971.681839999997</v>
      </c>
      <c r="F198" s="142">
        <f>E198/D198</f>
        <v>0.40290343084775754</v>
      </c>
      <c r="G198" s="214" t="s">
        <v>133</v>
      </c>
      <c r="H198" s="214"/>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c r="NZ198" s="2"/>
      <c r="OA198" s="2"/>
      <c r="OB198" s="2"/>
      <c r="OC198" s="2"/>
      <c r="OD198" s="2"/>
      <c r="OE198" s="2"/>
      <c r="OF198" s="2"/>
      <c r="OG198" s="2"/>
      <c r="OH198" s="2"/>
      <c r="OI198" s="2"/>
      <c r="OJ198" s="2"/>
      <c r="OK198" s="2"/>
      <c r="OL198" s="2"/>
      <c r="OM198" s="2"/>
      <c r="ON198" s="2"/>
      <c r="OO198" s="2"/>
      <c r="OP198" s="2"/>
      <c r="OQ198" s="2"/>
      <c r="OR198" s="2"/>
      <c r="OS198" s="2"/>
      <c r="OT198" s="2"/>
      <c r="OU198" s="2"/>
      <c r="OV198" s="2"/>
      <c r="OW198" s="2"/>
      <c r="OX198" s="2"/>
      <c r="OY198" s="2"/>
      <c r="OZ198" s="2"/>
      <c r="PA198" s="2"/>
      <c r="PB198" s="2"/>
      <c r="PC198" s="2"/>
      <c r="PD198" s="2"/>
      <c r="PE198" s="2"/>
      <c r="PF198" s="2"/>
      <c r="PG198" s="2"/>
      <c r="PH198" s="2"/>
      <c r="PI198" s="2"/>
      <c r="PJ198" s="2"/>
      <c r="PK198" s="2"/>
      <c r="PL198" s="2"/>
      <c r="PM198" s="2"/>
      <c r="PN198" s="2"/>
      <c r="PO198" s="2"/>
      <c r="PP198" s="2"/>
      <c r="PQ198" s="2"/>
      <c r="PR198" s="2"/>
      <c r="PS198" s="2"/>
      <c r="PT198" s="2"/>
      <c r="PU198" s="2"/>
      <c r="PV198" s="2"/>
      <c r="PW198" s="2"/>
      <c r="PX198" s="2"/>
      <c r="PY198" s="2"/>
      <c r="PZ198" s="2"/>
      <c r="QA198" s="2"/>
      <c r="QB198" s="2"/>
      <c r="QC198" s="2"/>
      <c r="QD198" s="2"/>
      <c r="QE198" s="2"/>
      <c r="QF198" s="2"/>
      <c r="QG198" s="2"/>
      <c r="QH198" s="2"/>
      <c r="QI198" s="2"/>
      <c r="QJ198" s="2"/>
      <c r="QK198" s="2"/>
      <c r="QL198" s="2"/>
      <c r="QM198" s="2"/>
      <c r="QN198" s="2"/>
      <c r="QO198" s="2"/>
      <c r="QP198" s="2"/>
      <c r="QQ198" s="2"/>
      <c r="QR198" s="2"/>
      <c r="QS198" s="2"/>
      <c r="QT198" s="2"/>
      <c r="QU198" s="2"/>
      <c r="QV198" s="2"/>
      <c r="QW198" s="2"/>
      <c r="QX198" s="2"/>
      <c r="QY198" s="2"/>
      <c r="QZ198" s="2"/>
      <c r="RA198" s="2"/>
      <c r="RB198" s="2"/>
      <c r="RC198" s="2"/>
      <c r="RD198" s="2"/>
      <c r="RE198" s="2"/>
      <c r="RF198" s="2"/>
      <c r="RG198" s="2"/>
      <c r="RH198" s="2"/>
      <c r="RI198" s="2"/>
      <c r="RJ198" s="2"/>
      <c r="RK198" s="2"/>
      <c r="RL198" s="2"/>
      <c r="RM198" s="2"/>
      <c r="RN198" s="2"/>
      <c r="RO198" s="2"/>
      <c r="RP198" s="2"/>
      <c r="RQ198" s="2"/>
      <c r="RR198" s="2"/>
      <c r="RS198" s="2"/>
      <c r="RT198" s="2"/>
      <c r="RU198" s="2"/>
      <c r="RV198" s="2"/>
      <c r="RW198" s="2"/>
    </row>
    <row r="199" spans="1:491" ht="15.75">
      <c r="A199" s="212"/>
      <c r="B199" s="213"/>
      <c r="C199" s="141" t="s">
        <v>3</v>
      </c>
      <c r="D199" s="144">
        <f>D203+D215</f>
        <v>93727.103459999998</v>
      </c>
      <c r="E199" s="144">
        <f>E203+E215</f>
        <v>37637.931839999997</v>
      </c>
      <c r="F199" s="142">
        <f t="shared" ref="F199:F201" si="57">E199/D199</f>
        <v>0.40156934814552092</v>
      </c>
      <c r="G199" s="215"/>
      <c r="H199" s="215"/>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c r="NZ199" s="2"/>
      <c r="OA199" s="2"/>
      <c r="OB199" s="2"/>
      <c r="OC199" s="2"/>
      <c r="OD199" s="2"/>
      <c r="OE199" s="2"/>
      <c r="OF199" s="2"/>
      <c r="OG199" s="2"/>
      <c r="OH199" s="2"/>
      <c r="OI199" s="2"/>
      <c r="OJ199" s="2"/>
      <c r="OK199" s="2"/>
      <c r="OL199" s="2"/>
      <c r="OM199" s="2"/>
      <c r="ON199" s="2"/>
      <c r="OO199" s="2"/>
      <c r="OP199" s="2"/>
      <c r="OQ199" s="2"/>
      <c r="OR199" s="2"/>
      <c r="OS199" s="2"/>
      <c r="OT199" s="2"/>
      <c r="OU199" s="2"/>
      <c r="OV199" s="2"/>
      <c r="OW199" s="2"/>
      <c r="OX199" s="2"/>
      <c r="OY199" s="2"/>
      <c r="OZ199" s="2"/>
      <c r="PA199" s="2"/>
      <c r="PB199" s="2"/>
      <c r="PC199" s="2"/>
      <c r="PD199" s="2"/>
      <c r="PE199" s="2"/>
      <c r="PF199" s="2"/>
      <c r="PG199" s="2"/>
      <c r="PH199" s="2"/>
      <c r="PI199" s="2"/>
      <c r="PJ199" s="2"/>
      <c r="PK199" s="2"/>
      <c r="PL199" s="2"/>
      <c r="PM199" s="2"/>
      <c r="PN199" s="2"/>
      <c r="PO199" s="2"/>
      <c r="PP199" s="2"/>
      <c r="PQ199" s="2"/>
      <c r="PR199" s="2"/>
      <c r="PS199" s="2"/>
      <c r="PT199" s="2"/>
      <c r="PU199" s="2"/>
      <c r="PV199" s="2"/>
      <c r="PW199" s="2"/>
      <c r="PX199" s="2"/>
      <c r="PY199" s="2"/>
      <c r="PZ199" s="2"/>
      <c r="QA199" s="2"/>
      <c r="QB199" s="2"/>
      <c r="QC199" s="2"/>
      <c r="QD199" s="2"/>
      <c r="QE199" s="2"/>
      <c r="QF199" s="2"/>
      <c r="QG199" s="2"/>
      <c r="QH199" s="2"/>
      <c r="QI199" s="2"/>
      <c r="QJ199" s="2"/>
      <c r="QK199" s="2"/>
      <c r="QL199" s="2"/>
      <c r="QM199" s="2"/>
      <c r="QN199" s="2"/>
      <c r="QO199" s="2"/>
      <c r="QP199" s="2"/>
      <c r="QQ199" s="2"/>
      <c r="QR199" s="2"/>
      <c r="QS199" s="2"/>
      <c r="QT199" s="2"/>
      <c r="QU199" s="2"/>
      <c r="QV199" s="2"/>
      <c r="QW199" s="2"/>
      <c r="QX199" s="2"/>
      <c r="QY199" s="2"/>
      <c r="QZ199" s="2"/>
      <c r="RA199" s="2"/>
      <c r="RB199" s="2"/>
      <c r="RC199" s="2"/>
      <c r="RD199" s="2"/>
      <c r="RE199" s="2"/>
      <c r="RF199" s="2"/>
      <c r="RG199" s="2"/>
      <c r="RH199" s="2"/>
      <c r="RI199" s="2"/>
      <c r="RJ199" s="2"/>
      <c r="RK199" s="2"/>
      <c r="RL199" s="2"/>
      <c r="RM199" s="2"/>
      <c r="RN199" s="2"/>
      <c r="RO199" s="2"/>
      <c r="RP199" s="2"/>
      <c r="RQ199" s="2"/>
      <c r="RR199" s="2"/>
      <c r="RS199" s="2"/>
      <c r="RT199" s="2"/>
      <c r="RU199" s="2"/>
      <c r="RV199" s="2"/>
      <c r="RW199" s="2"/>
    </row>
    <row r="200" spans="1:491" ht="15.75">
      <c r="A200" s="212"/>
      <c r="B200" s="213"/>
      <c r="C200" s="141" t="s">
        <v>4</v>
      </c>
      <c r="D200" s="144">
        <f>D204+D216</f>
        <v>3000</v>
      </c>
      <c r="E200" s="144">
        <f t="shared" ref="E200" si="58">E204+E216</f>
        <v>1333.75</v>
      </c>
      <c r="F200" s="142">
        <f t="shared" si="57"/>
        <v>0.44458333333333333</v>
      </c>
      <c r="G200" s="215"/>
      <c r="H200" s="215"/>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c r="NZ200" s="2"/>
      <c r="OA200" s="2"/>
      <c r="OB200" s="2"/>
      <c r="OC200" s="2"/>
      <c r="OD200" s="2"/>
      <c r="OE200" s="2"/>
      <c r="OF200" s="2"/>
      <c r="OG200" s="2"/>
      <c r="OH200" s="2"/>
      <c r="OI200" s="2"/>
      <c r="OJ200" s="2"/>
      <c r="OK200" s="2"/>
      <c r="OL200" s="2"/>
      <c r="OM200" s="2"/>
      <c r="ON200" s="2"/>
      <c r="OO200" s="2"/>
      <c r="OP200" s="2"/>
      <c r="OQ200" s="2"/>
      <c r="OR200" s="2"/>
      <c r="OS200" s="2"/>
      <c r="OT200" s="2"/>
      <c r="OU200" s="2"/>
      <c r="OV200" s="2"/>
      <c r="OW200" s="2"/>
      <c r="OX200" s="2"/>
      <c r="OY200" s="2"/>
      <c r="OZ200" s="2"/>
      <c r="PA200" s="2"/>
      <c r="PB200" s="2"/>
      <c r="PC200" s="2"/>
      <c r="PD200" s="2"/>
      <c r="PE200" s="2"/>
      <c r="PF200" s="2"/>
      <c r="PG200" s="2"/>
      <c r="PH200" s="2"/>
      <c r="PI200" s="2"/>
      <c r="PJ200" s="2"/>
      <c r="PK200" s="2"/>
      <c r="PL200" s="2"/>
      <c r="PM200" s="2"/>
      <c r="PN200" s="2"/>
      <c r="PO200" s="2"/>
      <c r="PP200" s="2"/>
      <c r="PQ200" s="2"/>
      <c r="PR200" s="2"/>
      <c r="PS200" s="2"/>
      <c r="PT200" s="2"/>
      <c r="PU200" s="2"/>
      <c r="PV200" s="2"/>
      <c r="PW200" s="2"/>
      <c r="PX200" s="2"/>
      <c r="PY200" s="2"/>
      <c r="PZ200" s="2"/>
      <c r="QA200" s="2"/>
      <c r="QB200" s="2"/>
      <c r="QC200" s="2"/>
      <c r="QD200" s="2"/>
      <c r="QE200" s="2"/>
      <c r="QF200" s="2"/>
      <c r="QG200" s="2"/>
      <c r="QH200" s="2"/>
      <c r="QI200" s="2"/>
      <c r="QJ200" s="2"/>
      <c r="QK200" s="2"/>
      <c r="QL200" s="2"/>
      <c r="QM200" s="2"/>
      <c r="QN200" s="2"/>
      <c r="QO200" s="2"/>
      <c r="QP200" s="2"/>
      <c r="QQ200" s="2"/>
      <c r="QR200" s="2"/>
      <c r="QS200" s="2"/>
      <c r="QT200" s="2"/>
      <c r="QU200" s="2"/>
      <c r="QV200" s="2"/>
      <c r="QW200" s="2"/>
      <c r="QX200" s="2"/>
      <c r="QY200" s="2"/>
      <c r="QZ200" s="2"/>
      <c r="RA200" s="2"/>
      <c r="RB200" s="2"/>
      <c r="RC200" s="2"/>
      <c r="RD200" s="2"/>
      <c r="RE200" s="2"/>
      <c r="RF200" s="2"/>
      <c r="RG200" s="2"/>
      <c r="RH200" s="2"/>
      <c r="RI200" s="2"/>
      <c r="RJ200" s="2"/>
      <c r="RK200" s="2"/>
      <c r="RL200" s="2"/>
      <c r="RM200" s="2"/>
      <c r="RN200" s="2"/>
      <c r="RO200" s="2"/>
      <c r="RP200" s="2"/>
      <c r="RQ200" s="2"/>
      <c r="RR200" s="2"/>
      <c r="RS200" s="2"/>
      <c r="RT200" s="2"/>
      <c r="RU200" s="2"/>
      <c r="RV200" s="2"/>
      <c r="RW200" s="2"/>
    </row>
    <row r="201" spans="1:491" ht="15.75">
      <c r="A201" s="212"/>
      <c r="B201" s="213"/>
      <c r="C201" s="141" t="s">
        <v>5</v>
      </c>
      <c r="D201" s="144">
        <f t="shared" ref="D201:E201" si="59">D205+D217</f>
        <v>0</v>
      </c>
      <c r="E201" s="144">
        <f t="shared" si="59"/>
        <v>0</v>
      </c>
      <c r="F201" s="142" t="e">
        <f t="shared" si="57"/>
        <v>#DIV/0!</v>
      </c>
      <c r="G201" s="216"/>
      <c r="H201" s="216"/>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c r="NZ201" s="2"/>
      <c r="OA201" s="2"/>
      <c r="OB201" s="2"/>
      <c r="OC201" s="2"/>
      <c r="OD201" s="2"/>
      <c r="OE201" s="2"/>
      <c r="OF201" s="2"/>
      <c r="OG201" s="2"/>
      <c r="OH201" s="2"/>
      <c r="OI201" s="2"/>
      <c r="OJ201" s="2"/>
      <c r="OK201" s="2"/>
      <c r="OL201" s="2"/>
      <c r="OM201" s="2"/>
      <c r="ON201" s="2"/>
      <c r="OO201" s="2"/>
      <c r="OP201" s="2"/>
      <c r="OQ201" s="2"/>
      <c r="OR201" s="2"/>
      <c r="OS201" s="2"/>
      <c r="OT201" s="2"/>
      <c r="OU201" s="2"/>
      <c r="OV201" s="2"/>
      <c r="OW201" s="2"/>
      <c r="OX201" s="2"/>
      <c r="OY201" s="2"/>
      <c r="OZ201" s="2"/>
      <c r="PA201" s="2"/>
      <c r="PB201" s="2"/>
      <c r="PC201" s="2"/>
      <c r="PD201" s="2"/>
      <c r="PE201" s="2"/>
      <c r="PF201" s="2"/>
      <c r="PG201" s="2"/>
      <c r="PH201" s="2"/>
      <c r="PI201" s="2"/>
      <c r="PJ201" s="2"/>
      <c r="PK201" s="2"/>
      <c r="PL201" s="2"/>
      <c r="PM201" s="2"/>
      <c r="PN201" s="2"/>
      <c r="PO201" s="2"/>
      <c r="PP201" s="2"/>
      <c r="PQ201" s="2"/>
      <c r="PR201" s="2"/>
      <c r="PS201" s="2"/>
      <c r="PT201" s="2"/>
      <c r="PU201" s="2"/>
      <c r="PV201" s="2"/>
      <c r="PW201" s="2"/>
      <c r="PX201" s="2"/>
      <c r="PY201" s="2"/>
      <c r="PZ201" s="2"/>
      <c r="QA201" s="2"/>
      <c r="QB201" s="2"/>
      <c r="QC201" s="2"/>
      <c r="QD201" s="2"/>
      <c r="QE201" s="2"/>
      <c r="QF201" s="2"/>
      <c r="QG201" s="2"/>
      <c r="QH201" s="2"/>
      <c r="QI201" s="2"/>
      <c r="QJ201" s="2"/>
      <c r="QK201" s="2"/>
      <c r="QL201" s="2"/>
      <c r="QM201" s="2"/>
      <c r="QN201" s="2"/>
      <c r="QO201" s="2"/>
      <c r="QP201" s="2"/>
      <c r="QQ201" s="2"/>
      <c r="QR201" s="2"/>
      <c r="QS201" s="2"/>
      <c r="QT201" s="2"/>
      <c r="QU201" s="2"/>
      <c r="QV201" s="2"/>
      <c r="QW201" s="2"/>
      <c r="QX201" s="2"/>
      <c r="QY201" s="2"/>
      <c r="QZ201" s="2"/>
      <c r="RA201" s="2"/>
      <c r="RB201" s="2"/>
      <c r="RC201" s="2"/>
      <c r="RD201" s="2"/>
      <c r="RE201" s="2"/>
      <c r="RF201" s="2"/>
      <c r="RG201" s="2"/>
      <c r="RH201" s="2"/>
      <c r="RI201" s="2"/>
      <c r="RJ201" s="2"/>
      <c r="RK201" s="2"/>
      <c r="RL201" s="2"/>
      <c r="RM201" s="2"/>
      <c r="RN201" s="2"/>
      <c r="RO201" s="2"/>
      <c r="RP201" s="2"/>
      <c r="RQ201" s="2"/>
      <c r="RR201" s="2"/>
      <c r="RS201" s="2"/>
      <c r="RT201" s="2"/>
      <c r="RU201" s="2"/>
      <c r="RV201" s="2"/>
      <c r="RW201" s="2"/>
    </row>
    <row r="202" spans="1:491" ht="15.75">
      <c r="A202" s="194">
        <v>1</v>
      </c>
      <c r="B202" s="209" t="s">
        <v>128</v>
      </c>
      <c r="C202" s="139" t="s">
        <v>2</v>
      </c>
      <c r="D202" s="145">
        <f>SUM(D203:D205)</f>
        <v>92133.798999999999</v>
      </c>
      <c r="E202" s="145">
        <f>SUM(E203:E205)</f>
        <v>36930.98184</v>
      </c>
      <c r="F202" s="140">
        <f>E202/D202</f>
        <v>0.40084075812395409</v>
      </c>
      <c r="G202" s="139" t="s">
        <v>133</v>
      </c>
      <c r="H202" s="14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row>
    <row r="203" spans="1:491" ht="15.75">
      <c r="A203" s="195"/>
      <c r="B203" s="210"/>
      <c r="C203" s="139" t="s">
        <v>3</v>
      </c>
      <c r="D203" s="145">
        <f>D207+D211</f>
        <v>92133.798999999999</v>
      </c>
      <c r="E203" s="145">
        <f>E207+E211</f>
        <v>36930.98184</v>
      </c>
      <c r="F203" s="140">
        <f t="shared" ref="F203:F205" si="60">E203/D203</f>
        <v>0.40084075812395409</v>
      </c>
      <c r="G203" s="139" t="s">
        <v>133</v>
      </c>
      <c r="H203" s="14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c r="NZ203" s="2"/>
      <c r="OA203" s="2"/>
      <c r="OB203" s="2"/>
      <c r="OC203" s="2"/>
      <c r="OD203" s="2"/>
      <c r="OE203" s="2"/>
      <c r="OF203" s="2"/>
      <c r="OG203" s="2"/>
      <c r="OH203" s="2"/>
      <c r="OI203" s="2"/>
      <c r="OJ203" s="2"/>
      <c r="OK203" s="2"/>
      <c r="OL203" s="2"/>
      <c r="OM203" s="2"/>
      <c r="ON203" s="2"/>
      <c r="OO203" s="2"/>
      <c r="OP203" s="2"/>
      <c r="OQ203" s="2"/>
      <c r="OR203" s="2"/>
      <c r="OS203" s="2"/>
      <c r="OT203" s="2"/>
      <c r="OU203" s="2"/>
      <c r="OV203" s="2"/>
      <c r="OW203" s="2"/>
      <c r="OX203" s="2"/>
      <c r="OY203" s="2"/>
      <c r="OZ203" s="2"/>
      <c r="PA203" s="2"/>
      <c r="PB203" s="2"/>
      <c r="PC203" s="2"/>
      <c r="PD203" s="2"/>
      <c r="PE203" s="2"/>
      <c r="PF203" s="2"/>
      <c r="PG203" s="2"/>
      <c r="PH203" s="2"/>
      <c r="PI203" s="2"/>
      <c r="PJ203" s="2"/>
      <c r="PK203" s="2"/>
      <c r="PL203" s="2"/>
      <c r="PM203" s="2"/>
      <c r="PN203" s="2"/>
      <c r="PO203" s="2"/>
      <c r="PP203" s="2"/>
      <c r="PQ203" s="2"/>
      <c r="PR203" s="2"/>
      <c r="PS203" s="2"/>
      <c r="PT203" s="2"/>
      <c r="PU203" s="2"/>
      <c r="PV203" s="2"/>
      <c r="PW203" s="2"/>
      <c r="PX203" s="2"/>
      <c r="PY203" s="2"/>
      <c r="PZ203" s="2"/>
      <c r="QA203" s="2"/>
      <c r="QB203" s="2"/>
      <c r="QC203" s="2"/>
      <c r="QD203" s="2"/>
      <c r="QE203" s="2"/>
      <c r="QF203" s="2"/>
      <c r="QG203" s="2"/>
      <c r="QH203" s="2"/>
      <c r="QI203" s="2"/>
      <c r="QJ203" s="2"/>
      <c r="QK203" s="2"/>
      <c r="QL203" s="2"/>
      <c r="QM203" s="2"/>
      <c r="QN203" s="2"/>
      <c r="QO203" s="2"/>
      <c r="QP203" s="2"/>
      <c r="QQ203" s="2"/>
      <c r="QR203" s="2"/>
      <c r="QS203" s="2"/>
      <c r="QT203" s="2"/>
      <c r="QU203" s="2"/>
      <c r="QV203" s="2"/>
      <c r="QW203" s="2"/>
      <c r="QX203" s="2"/>
      <c r="QY203" s="2"/>
      <c r="QZ203" s="2"/>
      <c r="RA203" s="2"/>
      <c r="RB203" s="2"/>
      <c r="RC203" s="2"/>
      <c r="RD203" s="2"/>
      <c r="RE203" s="2"/>
      <c r="RF203" s="2"/>
      <c r="RG203" s="2"/>
      <c r="RH203" s="2"/>
      <c r="RI203" s="2"/>
      <c r="RJ203" s="2"/>
      <c r="RK203" s="2"/>
      <c r="RL203" s="2"/>
      <c r="RM203" s="2"/>
      <c r="RN203" s="2"/>
      <c r="RO203" s="2"/>
      <c r="RP203" s="2"/>
      <c r="RQ203" s="2"/>
      <c r="RR203" s="2"/>
      <c r="RS203" s="2"/>
      <c r="RT203" s="2"/>
      <c r="RU203" s="2"/>
      <c r="RV203" s="2"/>
      <c r="RW203" s="2"/>
    </row>
    <row r="204" spans="1:491" ht="15.75">
      <c r="A204" s="195"/>
      <c r="B204" s="210"/>
      <c r="C204" s="139" t="s">
        <v>4</v>
      </c>
      <c r="D204" s="145">
        <f t="shared" ref="D204:E204" si="61">D208+D212</f>
        <v>0</v>
      </c>
      <c r="E204" s="145">
        <f t="shared" si="61"/>
        <v>0</v>
      </c>
      <c r="F204" s="140" t="e">
        <f t="shared" si="60"/>
        <v>#DIV/0!</v>
      </c>
      <c r="G204" s="139" t="s">
        <v>133</v>
      </c>
      <c r="H204" s="14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c r="NZ204" s="2"/>
      <c r="OA204" s="2"/>
      <c r="OB204" s="2"/>
      <c r="OC204" s="2"/>
      <c r="OD204" s="2"/>
      <c r="OE204" s="2"/>
      <c r="OF204" s="2"/>
      <c r="OG204" s="2"/>
      <c r="OH204" s="2"/>
      <c r="OI204" s="2"/>
      <c r="OJ204" s="2"/>
      <c r="OK204" s="2"/>
      <c r="OL204" s="2"/>
      <c r="OM204" s="2"/>
      <c r="ON204" s="2"/>
      <c r="OO204" s="2"/>
      <c r="OP204" s="2"/>
      <c r="OQ204" s="2"/>
      <c r="OR204" s="2"/>
      <c r="OS204" s="2"/>
      <c r="OT204" s="2"/>
      <c r="OU204" s="2"/>
      <c r="OV204" s="2"/>
      <c r="OW204" s="2"/>
      <c r="OX204" s="2"/>
      <c r="OY204" s="2"/>
      <c r="OZ204" s="2"/>
      <c r="PA204" s="2"/>
      <c r="PB204" s="2"/>
      <c r="PC204" s="2"/>
      <c r="PD204" s="2"/>
      <c r="PE204" s="2"/>
      <c r="PF204" s="2"/>
      <c r="PG204" s="2"/>
      <c r="PH204" s="2"/>
      <c r="PI204" s="2"/>
      <c r="PJ204" s="2"/>
      <c r="PK204" s="2"/>
      <c r="PL204" s="2"/>
      <c r="PM204" s="2"/>
      <c r="PN204" s="2"/>
      <c r="PO204" s="2"/>
      <c r="PP204" s="2"/>
      <c r="PQ204" s="2"/>
      <c r="PR204" s="2"/>
      <c r="PS204" s="2"/>
      <c r="PT204" s="2"/>
      <c r="PU204" s="2"/>
      <c r="PV204" s="2"/>
      <c r="PW204" s="2"/>
      <c r="PX204" s="2"/>
      <c r="PY204" s="2"/>
      <c r="PZ204" s="2"/>
      <c r="QA204" s="2"/>
      <c r="QB204" s="2"/>
      <c r="QC204" s="2"/>
      <c r="QD204" s="2"/>
      <c r="QE204" s="2"/>
      <c r="QF204" s="2"/>
      <c r="QG204" s="2"/>
      <c r="QH204" s="2"/>
      <c r="QI204" s="2"/>
      <c r="QJ204" s="2"/>
      <c r="QK204" s="2"/>
      <c r="QL204" s="2"/>
      <c r="QM204" s="2"/>
      <c r="QN204" s="2"/>
      <c r="QO204" s="2"/>
      <c r="QP204" s="2"/>
      <c r="QQ204" s="2"/>
      <c r="QR204" s="2"/>
      <c r="QS204" s="2"/>
      <c r="QT204" s="2"/>
      <c r="QU204" s="2"/>
      <c r="QV204" s="2"/>
      <c r="QW204" s="2"/>
      <c r="QX204" s="2"/>
      <c r="QY204" s="2"/>
      <c r="QZ204" s="2"/>
      <c r="RA204" s="2"/>
      <c r="RB204" s="2"/>
      <c r="RC204" s="2"/>
      <c r="RD204" s="2"/>
      <c r="RE204" s="2"/>
      <c r="RF204" s="2"/>
      <c r="RG204" s="2"/>
      <c r="RH204" s="2"/>
      <c r="RI204" s="2"/>
      <c r="RJ204" s="2"/>
      <c r="RK204" s="2"/>
      <c r="RL204" s="2"/>
      <c r="RM204" s="2"/>
      <c r="RN204" s="2"/>
      <c r="RO204" s="2"/>
      <c r="RP204" s="2"/>
      <c r="RQ204" s="2"/>
      <c r="RR204" s="2"/>
      <c r="RS204" s="2"/>
      <c r="RT204" s="2"/>
      <c r="RU204" s="2"/>
      <c r="RV204" s="2"/>
      <c r="RW204" s="2"/>
    </row>
    <row r="205" spans="1:491" ht="15.75">
      <c r="A205" s="196"/>
      <c r="B205" s="211"/>
      <c r="C205" s="139" t="s">
        <v>5</v>
      </c>
      <c r="D205" s="145">
        <f t="shared" ref="D205:E205" si="62">D209+D213</f>
        <v>0</v>
      </c>
      <c r="E205" s="145">
        <f t="shared" si="62"/>
        <v>0</v>
      </c>
      <c r="F205" s="140" t="e">
        <f t="shared" si="60"/>
        <v>#DIV/0!</v>
      </c>
      <c r="G205" s="139" t="s">
        <v>133</v>
      </c>
      <c r="H205" s="14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c r="NZ205" s="2"/>
      <c r="OA205" s="2"/>
      <c r="OB205" s="2"/>
      <c r="OC205" s="2"/>
      <c r="OD205" s="2"/>
      <c r="OE205" s="2"/>
      <c r="OF205" s="2"/>
      <c r="OG205" s="2"/>
      <c r="OH205" s="2"/>
      <c r="OI205" s="2"/>
      <c r="OJ205" s="2"/>
      <c r="OK205" s="2"/>
      <c r="OL205" s="2"/>
      <c r="OM205" s="2"/>
      <c r="ON205" s="2"/>
      <c r="OO205" s="2"/>
      <c r="OP205" s="2"/>
      <c r="OQ205" s="2"/>
      <c r="OR205" s="2"/>
      <c r="OS205" s="2"/>
      <c r="OT205" s="2"/>
      <c r="OU205" s="2"/>
      <c r="OV205" s="2"/>
      <c r="OW205" s="2"/>
      <c r="OX205" s="2"/>
      <c r="OY205" s="2"/>
      <c r="OZ205" s="2"/>
      <c r="PA205" s="2"/>
      <c r="PB205" s="2"/>
      <c r="PC205" s="2"/>
      <c r="PD205" s="2"/>
      <c r="PE205" s="2"/>
      <c r="PF205" s="2"/>
      <c r="PG205" s="2"/>
      <c r="PH205" s="2"/>
      <c r="PI205" s="2"/>
      <c r="PJ205" s="2"/>
      <c r="PK205" s="2"/>
      <c r="PL205" s="2"/>
      <c r="PM205" s="2"/>
      <c r="PN205" s="2"/>
      <c r="PO205" s="2"/>
      <c r="PP205" s="2"/>
      <c r="PQ205" s="2"/>
      <c r="PR205" s="2"/>
      <c r="PS205" s="2"/>
      <c r="PT205" s="2"/>
      <c r="PU205" s="2"/>
      <c r="PV205" s="2"/>
      <c r="PW205" s="2"/>
      <c r="PX205" s="2"/>
      <c r="PY205" s="2"/>
      <c r="PZ205" s="2"/>
      <c r="QA205" s="2"/>
      <c r="QB205" s="2"/>
      <c r="QC205" s="2"/>
      <c r="QD205" s="2"/>
      <c r="QE205" s="2"/>
      <c r="QF205" s="2"/>
      <c r="QG205" s="2"/>
      <c r="QH205" s="2"/>
      <c r="QI205" s="2"/>
      <c r="QJ205" s="2"/>
      <c r="QK205" s="2"/>
      <c r="QL205" s="2"/>
      <c r="QM205" s="2"/>
      <c r="QN205" s="2"/>
      <c r="QO205" s="2"/>
      <c r="QP205" s="2"/>
      <c r="QQ205" s="2"/>
      <c r="QR205" s="2"/>
      <c r="QS205" s="2"/>
      <c r="QT205" s="2"/>
      <c r="QU205" s="2"/>
      <c r="QV205" s="2"/>
      <c r="QW205" s="2"/>
      <c r="QX205" s="2"/>
      <c r="QY205" s="2"/>
      <c r="QZ205" s="2"/>
      <c r="RA205" s="2"/>
      <c r="RB205" s="2"/>
      <c r="RC205" s="2"/>
      <c r="RD205" s="2"/>
      <c r="RE205" s="2"/>
      <c r="RF205" s="2"/>
      <c r="RG205" s="2"/>
      <c r="RH205" s="2"/>
      <c r="RI205" s="2"/>
      <c r="RJ205" s="2"/>
      <c r="RK205" s="2"/>
      <c r="RL205" s="2"/>
      <c r="RM205" s="2"/>
      <c r="RN205" s="2"/>
      <c r="RO205" s="2"/>
      <c r="RP205" s="2"/>
      <c r="RQ205" s="2"/>
      <c r="RR205" s="2"/>
      <c r="RS205" s="2"/>
      <c r="RT205" s="2"/>
      <c r="RU205" s="2"/>
      <c r="RV205" s="2"/>
      <c r="RW205" s="2"/>
    </row>
    <row r="206" spans="1:491" ht="15.75">
      <c r="A206" s="206" t="s">
        <v>7</v>
      </c>
      <c r="B206" s="191" t="s">
        <v>129</v>
      </c>
      <c r="C206" s="10" t="s">
        <v>2</v>
      </c>
      <c r="D206" s="147">
        <f>SUM(D207:D209)</f>
        <v>53849.8</v>
      </c>
      <c r="E206" s="147">
        <f>SUM(E207:E209)</f>
        <v>20254.206839999999</v>
      </c>
      <c r="F206" s="11">
        <f>E206/D206</f>
        <v>0.37612408662613411</v>
      </c>
      <c r="G206" s="10" t="s">
        <v>133</v>
      </c>
      <c r="H206" s="191" t="s">
        <v>282</v>
      </c>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c r="NZ206" s="2"/>
      <c r="OA206" s="2"/>
      <c r="OB206" s="2"/>
      <c r="OC206" s="2"/>
      <c r="OD206" s="2"/>
      <c r="OE206" s="2"/>
      <c r="OF206" s="2"/>
      <c r="OG206" s="2"/>
      <c r="OH206" s="2"/>
      <c r="OI206" s="2"/>
      <c r="OJ206" s="2"/>
      <c r="OK206" s="2"/>
      <c r="OL206" s="2"/>
      <c r="OM206" s="2"/>
      <c r="ON206" s="2"/>
      <c r="OO206" s="2"/>
      <c r="OP206" s="2"/>
      <c r="OQ206" s="2"/>
      <c r="OR206" s="2"/>
      <c r="OS206" s="2"/>
      <c r="OT206" s="2"/>
      <c r="OU206" s="2"/>
      <c r="OV206" s="2"/>
      <c r="OW206" s="2"/>
      <c r="OX206" s="2"/>
      <c r="OY206" s="2"/>
      <c r="OZ206" s="2"/>
      <c r="PA206" s="2"/>
      <c r="PB206" s="2"/>
      <c r="PC206" s="2"/>
      <c r="PD206" s="2"/>
      <c r="PE206" s="2"/>
      <c r="PF206" s="2"/>
      <c r="PG206" s="2"/>
      <c r="PH206" s="2"/>
      <c r="PI206" s="2"/>
      <c r="PJ206" s="2"/>
      <c r="PK206" s="2"/>
      <c r="PL206" s="2"/>
      <c r="PM206" s="2"/>
      <c r="PN206" s="2"/>
      <c r="PO206" s="2"/>
      <c r="PP206" s="2"/>
      <c r="PQ206" s="2"/>
      <c r="PR206" s="2"/>
      <c r="PS206" s="2"/>
      <c r="PT206" s="2"/>
      <c r="PU206" s="2"/>
      <c r="PV206" s="2"/>
      <c r="PW206" s="2"/>
      <c r="PX206" s="2"/>
      <c r="PY206" s="2"/>
      <c r="PZ206" s="2"/>
      <c r="QA206" s="2"/>
      <c r="QB206" s="2"/>
      <c r="QC206" s="2"/>
      <c r="QD206" s="2"/>
      <c r="QE206" s="2"/>
      <c r="QF206" s="2"/>
      <c r="QG206" s="2"/>
      <c r="QH206" s="2"/>
      <c r="QI206" s="2"/>
      <c r="QJ206" s="2"/>
      <c r="QK206" s="2"/>
      <c r="QL206" s="2"/>
      <c r="QM206" s="2"/>
      <c r="QN206" s="2"/>
      <c r="QO206" s="2"/>
      <c r="QP206" s="2"/>
      <c r="QQ206" s="2"/>
      <c r="QR206" s="2"/>
      <c r="QS206" s="2"/>
      <c r="QT206" s="2"/>
      <c r="QU206" s="2"/>
      <c r="QV206" s="2"/>
      <c r="QW206" s="2"/>
      <c r="QX206" s="2"/>
      <c r="QY206" s="2"/>
      <c r="QZ206" s="2"/>
      <c r="RA206" s="2"/>
      <c r="RB206" s="2"/>
      <c r="RC206" s="2"/>
      <c r="RD206" s="2"/>
      <c r="RE206" s="2"/>
      <c r="RF206" s="2"/>
      <c r="RG206" s="2"/>
      <c r="RH206" s="2"/>
      <c r="RI206" s="2"/>
      <c r="RJ206" s="2"/>
      <c r="RK206" s="2"/>
      <c r="RL206" s="2"/>
      <c r="RM206" s="2"/>
      <c r="RN206" s="2"/>
      <c r="RO206" s="2"/>
      <c r="RP206" s="2"/>
      <c r="RQ206" s="2"/>
      <c r="RR206" s="2"/>
      <c r="RS206" s="2"/>
      <c r="RT206" s="2"/>
      <c r="RU206" s="2"/>
      <c r="RV206" s="2"/>
      <c r="RW206" s="2"/>
    </row>
    <row r="207" spans="1:491" ht="15.75">
      <c r="A207" s="207"/>
      <c r="B207" s="192"/>
      <c r="C207" s="10" t="s">
        <v>3</v>
      </c>
      <c r="D207" s="148">
        <v>53849.8</v>
      </c>
      <c r="E207" s="148">
        <v>20254.206839999999</v>
      </c>
      <c r="F207" s="111">
        <f t="shared" ref="F207:F209" si="63">E207/D207</f>
        <v>0.37612408662613411</v>
      </c>
      <c r="G207" s="10" t="s">
        <v>133</v>
      </c>
      <c r="H207" s="19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c r="NZ207" s="2"/>
      <c r="OA207" s="2"/>
      <c r="OB207" s="2"/>
      <c r="OC207" s="2"/>
      <c r="OD207" s="2"/>
      <c r="OE207" s="2"/>
      <c r="OF207" s="2"/>
      <c r="OG207" s="2"/>
      <c r="OH207" s="2"/>
      <c r="OI207" s="2"/>
      <c r="OJ207" s="2"/>
      <c r="OK207" s="2"/>
      <c r="OL207" s="2"/>
      <c r="OM207" s="2"/>
      <c r="ON207" s="2"/>
      <c r="OO207" s="2"/>
      <c r="OP207" s="2"/>
      <c r="OQ207" s="2"/>
      <c r="OR207" s="2"/>
      <c r="OS207" s="2"/>
      <c r="OT207" s="2"/>
      <c r="OU207" s="2"/>
      <c r="OV207" s="2"/>
      <c r="OW207" s="2"/>
      <c r="OX207" s="2"/>
      <c r="OY207" s="2"/>
      <c r="OZ207" s="2"/>
      <c r="PA207" s="2"/>
      <c r="PB207" s="2"/>
      <c r="PC207" s="2"/>
      <c r="PD207" s="2"/>
      <c r="PE207" s="2"/>
      <c r="PF207" s="2"/>
      <c r="PG207" s="2"/>
      <c r="PH207" s="2"/>
      <c r="PI207" s="2"/>
      <c r="PJ207" s="2"/>
      <c r="PK207" s="2"/>
      <c r="PL207" s="2"/>
      <c r="PM207" s="2"/>
      <c r="PN207" s="2"/>
      <c r="PO207" s="2"/>
      <c r="PP207" s="2"/>
      <c r="PQ207" s="2"/>
      <c r="PR207" s="2"/>
      <c r="PS207" s="2"/>
      <c r="PT207" s="2"/>
      <c r="PU207" s="2"/>
      <c r="PV207" s="2"/>
      <c r="PW207" s="2"/>
      <c r="PX207" s="2"/>
      <c r="PY207" s="2"/>
      <c r="PZ207" s="2"/>
      <c r="QA207" s="2"/>
      <c r="QB207" s="2"/>
      <c r="QC207" s="2"/>
      <c r="QD207" s="2"/>
      <c r="QE207" s="2"/>
      <c r="QF207" s="2"/>
      <c r="QG207" s="2"/>
      <c r="QH207" s="2"/>
      <c r="QI207" s="2"/>
      <c r="QJ207" s="2"/>
      <c r="QK207" s="2"/>
      <c r="QL207" s="2"/>
      <c r="QM207" s="2"/>
      <c r="QN207" s="2"/>
      <c r="QO207" s="2"/>
      <c r="QP207" s="2"/>
      <c r="QQ207" s="2"/>
      <c r="QR207" s="2"/>
      <c r="QS207" s="2"/>
      <c r="QT207" s="2"/>
      <c r="QU207" s="2"/>
      <c r="QV207" s="2"/>
      <c r="QW207" s="2"/>
      <c r="QX207" s="2"/>
      <c r="QY207" s="2"/>
      <c r="QZ207" s="2"/>
      <c r="RA207" s="2"/>
      <c r="RB207" s="2"/>
      <c r="RC207" s="2"/>
      <c r="RD207" s="2"/>
      <c r="RE207" s="2"/>
      <c r="RF207" s="2"/>
      <c r="RG207" s="2"/>
      <c r="RH207" s="2"/>
      <c r="RI207" s="2"/>
      <c r="RJ207" s="2"/>
      <c r="RK207" s="2"/>
      <c r="RL207" s="2"/>
      <c r="RM207" s="2"/>
      <c r="RN207" s="2"/>
      <c r="RO207" s="2"/>
      <c r="RP207" s="2"/>
      <c r="RQ207" s="2"/>
      <c r="RR207" s="2"/>
      <c r="RS207" s="2"/>
      <c r="RT207" s="2"/>
      <c r="RU207" s="2"/>
      <c r="RV207" s="2"/>
      <c r="RW207" s="2"/>
    </row>
    <row r="208" spans="1:491" ht="15.75">
      <c r="A208" s="207"/>
      <c r="B208" s="192"/>
      <c r="C208" s="10" t="s">
        <v>4</v>
      </c>
      <c r="D208" s="148">
        <v>0</v>
      </c>
      <c r="E208" s="148">
        <v>0</v>
      </c>
      <c r="F208" s="111" t="e">
        <f t="shared" si="63"/>
        <v>#DIV/0!</v>
      </c>
      <c r="G208" s="10" t="s">
        <v>133</v>
      </c>
      <c r="H208" s="19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row>
    <row r="209" spans="1:491" ht="15.75">
      <c r="A209" s="208"/>
      <c r="B209" s="193"/>
      <c r="C209" s="10" t="s">
        <v>5</v>
      </c>
      <c r="D209" s="148">
        <v>0</v>
      </c>
      <c r="E209" s="148">
        <v>0</v>
      </c>
      <c r="F209" s="111" t="e">
        <f t="shared" si="63"/>
        <v>#DIV/0!</v>
      </c>
      <c r="G209" s="10" t="s">
        <v>133</v>
      </c>
      <c r="H209" s="193"/>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c r="NZ209" s="2"/>
      <c r="OA209" s="2"/>
      <c r="OB209" s="2"/>
      <c r="OC209" s="2"/>
      <c r="OD209" s="2"/>
      <c r="OE209" s="2"/>
      <c r="OF209" s="2"/>
      <c r="OG209" s="2"/>
      <c r="OH209" s="2"/>
      <c r="OI209" s="2"/>
      <c r="OJ209" s="2"/>
      <c r="OK209" s="2"/>
      <c r="OL209" s="2"/>
      <c r="OM209" s="2"/>
      <c r="ON209" s="2"/>
      <c r="OO209" s="2"/>
      <c r="OP209" s="2"/>
      <c r="OQ209" s="2"/>
      <c r="OR209" s="2"/>
      <c r="OS209" s="2"/>
      <c r="OT209" s="2"/>
      <c r="OU209" s="2"/>
      <c r="OV209" s="2"/>
      <c r="OW209" s="2"/>
      <c r="OX209" s="2"/>
      <c r="OY209" s="2"/>
      <c r="OZ209" s="2"/>
      <c r="PA209" s="2"/>
      <c r="PB209" s="2"/>
      <c r="PC209" s="2"/>
      <c r="PD209" s="2"/>
      <c r="PE209" s="2"/>
      <c r="PF209" s="2"/>
      <c r="PG209" s="2"/>
      <c r="PH209" s="2"/>
      <c r="PI209" s="2"/>
      <c r="PJ209" s="2"/>
      <c r="PK209" s="2"/>
      <c r="PL209" s="2"/>
      <c r="PM209" s="2"/>
      <c r="PN209" s="2"/>
      <c r="PO209" s="2"/>
      <c r="PP209" s="2"/>
      <c r="PQ209" s="2"/>
      <c r="PR209" s="2"/>
      <c r="PS209" s="2"/>
      <c r="PT209" s="2"/>
      <c r="PU209" s="2"/>
      <c r="PV209" s="2"/>
      <c r="PW209" s="2"/>
      <c r="PX209" s="2"/>
      <c r="PY209" s="2"/>
      <c r="PZ209" s="2"/>
      <c r="QA209" s="2"/>
      <c r="QB209" s="2"/>
      <c r="QC209" s="2"/>
      <c r="QD209" s="2"/>
      <c r="QE209" s="2"/>
      <c r="QF209" s="2"/>
      <c r="QG209" s="2"/>
      <c r="QH209" s="2"/>
      <c r="QI209" s="2"/>
      <c r="QJ209" s="2"/>
      <c r="QK209" s="2"/>
      <c r="QL209" s="2"/>
      <c r="QM209" s="2"/>
      <c r="QN209" s="2"/>
      <c r="QO209" s="2"/>
      <c r="QP209" s="2"/>
      <c r="QQ209" s="2"/>
      <c r="QR209" s="2"/>
      <c r="QS209" s="2"/>
      <c r="QT209" s="2"/>
      <c r="QU209" s="2"/>
      <c r="QV209" s="2"/>
      <c r="QW209" s="2"/>
      <c r="QX209" s="2"/>
      <c r="QY209" s="2"/>
      <c r="QZ209" s="2"/>
      <c r="RA209" s="2"/>
      <c r="RB209" s="2"/>
      <c r="RC209" s="2"/>
      <c r="RD209" s="2"/>
      <c r="RE209" s="2"/>
      <c r="RF209" s="2"/>
      <c r="RG209" s="2"/>
      <c r="RH209" s="2"/>
      <c r="RI209" s="2"/>
      <c r="RJ209" s="2"/>
      <c r="RK209" s="2"/>
      <c r="RL209" s="2"/>
      <c r="RM209" s="2"/>
      <c r="RN209" s="2"/>
      <c r="RO209" s="2"/>
      <c r="RP209" s="2"/>
      <c r="RQ209" s="2"/>
      <c r="RR209" s="2"/>
      <c r="RS209" s="2"/>
      <c r="RT209" s="2"/>
      <c r="RU209" s="2"/>
      <c r="RV209" s="2"/>
      <c r="RW209" s="2"/>
    </row>
    <row r="210" spans="1:491" ht="15.75">
      <c r="A210" s="200" t="s">
        <v>67</v>
      </c>
      <c r="B210" s="203" t="s">
        <v>130</v>
      </c>
      <c r="C210" s="10" t="s">
        <v>2</v>
      </c>
      <c r="D210" s="148">
        <f>SUM(D211:D213)</f>
        <v>38283.999000000003</v>
      </c>
      <c r="E210" s="148">
        <f>SUM(E211:E213)</f>
        <v>16676.775000000001</v>
      </c>
      <c r="F210" s="111">
        <f>E210/D210</f>
        <v>0.43560692288180242</v>
      </c>
      <c r="G210" s="10" t="s">
        <v>133</v>
      </c>
      <c r="H210" s="203" t="s">
        <v>281</v>
      </c>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c r="NZ210" s="2"/>
      <c r="OA210" s="2"/>
      <c r="OB210" s="2"/>
      <c r="OC210" s="2"/>
      <c r="OD210" s="2"/>
      <c r="OE210" s="2"/>
      <c r="OF210" s="2"/>
      <c r="OG210" s="2"/>
      <c r="OH210" s="2"/>
      <c r="OI210" s="2"/>
      <c r="OJ210" s="2"/>
      <c r="OK210" s="2"/>
      <c r="OL210" s="2"/>
      <c r="OM210" s="2"/>
      <c r="ON210" s="2"/>
      <c r="OO210" s="2"/>
      <c r="OP210" s="2"/>
      <c r="OQ210" s="2"/>
      <c r="OR210" s="2"/>
      <c r="OS210" s="2"/>
      <c r="OT210" s="2"/>
      <c r="OU210" s="2"/>
      <c r="OV210" s="2"/>
      <c r="OW210" s="2"/>
      <c r="OX210" s="2"/>
      <c r="OY210" s="2"/>
      <c r="OZ210" s="2"/>
      <c r="PA210" s="2"/>
      <c r="PB210" s="2"/>
      <c r="PC210" s="2"/>
      <c r="PD210" s="2"/>
      <c r="PE210" s="2"/>
      <c r="PF210" s="2"/>
      <c r="PG210" s="2"/>
      <c r="PH210" s="2"/>
      <c r="PI210" s="2"/>
      <c r="PJ210" s="2"/>
      <c r="PK210" s="2"/>
      <c r="PL210" s="2"/>
      <c r="PM210" s="2"/>
      <c r="PN210" s="2"/>
      <c r="PO210" s="2"/>
      <c r="PP210" s="2"/>
      <c r="PQ210" s="2"/>
      <c r="PR210" s="2"/>
      <c r="PS210" s="2"/>
      <c r="PT210" s="2"/>
      <c r="PU210" s="2"/>
      <c r="PV210" s="2"/>
      <c r="PW210" s="2"/>
      <c r="PX210" s="2"/>
      <c r="PY210" s="2"/>
      <c r="PZ210" s="2"/>
      <c r="QA210" s="2"/>
      <c r="QB210" s="2"/>
      <c r="QC210" s="2"/>
      <c r="QD210" s="2"/>
      <c r="QE210" s="2"/>
      <c r="QF210" s="2"/>
      <c r="QG210" s="2"/>
      <c r="QH210" s="2"/>
      <c r="QI210" s="2"/>
      <c r="QJ210" s="2"/>
      <c r="QK210" s="2"/>
      <c r="QL210" s="2"/>
      <c r="QM210" s="2"/>
      <c r="QN210" s="2"/>
      <c r="QO210" s="2"/>
      <c r="QP210" s="2"/>
      <c r="QQ210" s="2"/>
      <c r="QR210" s="2"/>
      <c r="QS210" s="2"/>
      <c r="QT210" s="2"/>
      <c r="QU210" s="2"/>
      <c r="QV210" s="2"/>
      <c r="QW210" s="2"/>
      <c r="QX210" s="2"/>
      <c r="QY210" s="2"/>
      <c r="QZ210" s="2"/>
      <c r="RA210" s="2"/>
      <c r="RB210" s="2"/>
      <c r="RC210" s="2"/>
      <c r="RD210" s="2"/>
      <c r="RE210" s="2"/>
      <c r="RF210" s="2"/>
      <c r="RG210" s="2"/>
      <c r="RH210" s="2"/>
      <c r="RI210" s="2"/>
      <c r="RJ210" s="2"/>
      <c r="RK210" s="2"/>
      <c r="RL210" s="2"/>
      <c r="RM210" s="2"/>
      <c r="RN210" s="2"/>
      <c r="RO210" s="2"/>
      <c r="RP210" s="2"/>
      <c r="RQ210" s="2"/>
      <c r="RR210" s="2"/>
      <c r="RS210" s="2"/>
      <c r="RT210" s="2"/>
      <c r="RU210" s="2"/>
      <c r="RV210" s="2"/>
      <c r="RW210" s="2"/>
    </row>
    <row r="211" spans="1:491" ht="15.75">
      <c r="A211" s="201"/>
      <c r="B211" s="204"/>
      <c r="C211" s="10" t="s">
        <v>3</v>
      </c>
      <c r="D211" s="148">
        <v>38283.999000000003</v>
      </c>
      <c r="E211" s="148">
        <v>16676.775000000001</v>
      </c>
      <c r="F211" s="111">
        <f t="shared" ref="F211:F213" si="64">E211/D211</f>
        <v>0.43560692288180242</v>
      </c>
      <c r="G211" s="10" t="s">
        <v>133</v>
      </c>
      <c r="H211" s="230"/>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c r="NZ211" s="2"/>
      <c r="OA211" s="2"/>
      <c r="OB211" s="2"/>
      <c r="OC211" s="2"/>
      <c r="OD211" s="2"/>
      <c r="OE211" s="2"/>
      <c r="OF211" s="2"/>
      <c r="OG211" s="2"/>
      <c r="OH211" s="2"/>
      <c r="OI211" s="2"/>
      <c r="OJ211" s="2"/>
      <c r="OK211" s="2"/>
      <c r="OL211" s="2"/>
      <c r="OM211" s="2"/>
      <c r="ON211" s="2"/>
      <c r="OO211" s="2"/>
      <c r="OP211" s="2"/>
      <c r="OQ211" s="2"/>
      <c r="OR211" s="2"/>
      <c r="OS211" s="2"/>
      <c r="OT211" s="2"/>
      <c r="OU211" s="2"/>
      <c r="OV211" s="2"/>
      <c r="OW211" s="2"/>
      <c r="OX211" s="2"/>
      <c r="OY211" s="2"/>
      <c r="OZ211" s="2"/>
      <c r="PA211" s="2"/>
      <c r="PB211" s="2"/>
      <c r="PC211" s="2"/>
      <c r="PD211" s="2"/>
      <c r="PE211" s="2"/>
      <c r="PF211" s="2"/>
      <c r="PG211" s="2"/>
      <c r="PH211" s="2"/>
      <c r="PI211" s="2"/>
      <c r="PJ211" s="2"/>
      <c r="PK211" s="2"/>
      <c r="PL211" s="2"/>
      <c r="PM211" s="2"/>
      <c r="PN211" s="2"/>
      <c r="PO211" s="2"/>
      <c r="PP211" s="2"/>
      <c r="PQ211" s="2"/>
      <c r="PR211" s="2"/>
      <c r="PS211" s="2"/>
      <c r="PT211" s="2"/>
      <c r="PU211" s="2"/>
      <c r="PV211" s="2"/>
      <c r="PW211" s="2"/>
      <c r="PX211" s="2"/>
      <c r="PY211" s="2"/>
      <c r="PZ211" s="2"/>
      <c r="QA211" s="2"/>
      <c r="QB211" s="2"/>
      <c r="QC211" s="2"/>
      <c r="QD211" s="2"/>
      <c r="QE211" s="2"/>
      <c r="QF211" s="2"/>
      <c r="QG211" s="2"/>
      <c r="QH211" s="2"/>
      <c r="QI211" s="2"/>
      <c r="QJ211" s="2"/>
      <c r="QK211" s="2"/>
      <c r="QL211" s="2"/>
      <c r="QM211" s="2"/>
      <c r="QN211" s="2"/>
      <c r="QO211" s="2"/>
      <c r="QP211" s="2"/>
      <c r="QQ211" s="2"/>
      <c r="QR211" s="2"/>
      <c r="QS211" s="2"/>
      <c r="QT211" s="2"/>
      <c r="QU211" s="2"/>
      <c r="QV211" s="2"/>
      <c r="QW211" s="2"/>
      <c r="QX211" s="2"/>
      <c r="QY211" s="2"/>
      <c r="QZ211" s="2"/>
      <c r="RA211" s="2"/>
      <c r="RB211" s="2"/>
      <c r="RC211" s="2"/>
      <c r="RD211" s="2"/>
      <c r="RE211" s="2"/>
      <c r="RF211" s="2"/>
      <c r="RG211" s="2"/>
      <c r="RH211" s="2"/>
      <c r="RI211" s="2"/>
      <c r="RJ211" s="2"/>
      <c r="RK211" s="2"/>
      <c r="RL211" s="2"/>
      <c r="RM211" s="2"/>
      <c r="RN211" s="2"/>
      <c r="RO211" s="2"/>
      <c r="RP211" s="2"/>
      <c r="RQ211" s="2"/>
      <c r="RR211" s="2"/>
      <c r="RS211" s="2"/>
      <c r="RT211" s="2"/>
      <c r="RU211" s="2"/>
      <c r="RV211" s="2"/>
      <c r="RW211" s="2"/>
    </row>
    <row r="212" spans="1:491" ht="15.75">
      <c r="A212" s="201"/>
      <c r="B212" s="204"/>
      <c r="C212" s="10" t="s">
        <v>4</v>
      </c>
      <c r="D212" s="148">
        <v>0</v>
      </c>
      <c r="E212" s="148">
        <v>0</v>
      </c>
      <c r="F212" s="111" t="e">
        <f t="shared" si="64"/>
        <v>#DIV/0!</v>
      </c>
      <c r="G212" s="10" t="s">
        <v>133</v>
      </c>
      <c r="H212" s="230"/>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c r="NZ212" s="2"/>
      <c r="OA212" s="2"/>
      <c r="OB212" s="2"/>
      <c r="OC212" s="2"/>
      <c r="OD212" s="2"/>
      <c r="OE212" s="2"/>
      <c r="OF212" s="2"/>
      <c r="OG212" s="2"/>
      <c r="OH212" s="2"/>
      <c r="OI212" s="2"/>
      <c r="OJ212" s="2"/>
      <c r="OK212" s="2"/>
      <c r="OL212" s="2"/>
      <c r="OM212" s="2"/>
      <c r="ON212" s="2"/>
      <c r="OO212" s="2"/>
      <c r="OP212" s="2"/>
      <c r="OQ212" s="2"/>
      <c r="OR212" s="2"/>
      <c r="OS212" s="2"/>
      <c r="OT212" s="2"/>
      <c r="OU212" s="2"/>
      <c r="OV212" s="2"/>
      <c r="OW212" s="2"/>
      <c r="OX212" s="2"/>
      <c r="OY212" s="2"/>
      <c r="OZ212" s="2"/>
      <c r="PA212" s="2"/>
      <c r="PB212" s="2"/>
      <c r="PC212" s="2"/>
      <c r="PD212" s="2"/>
      <c r="PE212" s="2"/>
      <c r="PF212" s="2"/>
      <c r="PG212" s="2"/>
      <c r="PH212" s="2"/>
      <c r="PI212" s="2"/>
      <c r="PJ212" s="2"/>
      <c r="PK212" s="2"/>
      <c r="PL212" s="2"/>
      <c r="PM212" s="2"/>
      <c r="PN212" s="2"/>
      <c r="PO212" s="2"/>
      <c r="PP212" s="2"/>
      <c r="PQ212" s="2"/>
      <c r="PR212" s="2"/>
      <c r="PS212" s="2"/>
      <c r="PT212" s="2"/>
      <c r="PU212" s="2"/>
      <c r="PV212" s="2"/>
      <c r="PW212" s="2"/>
      <c r="PX212" s="2"/>
      <c r="PY212" s="2"/>
      <c r="PZ212" s="2"/>
      <c r="QA212" s="2"/>
      <c r="QB212" s="2"/>
      <c r="QC212" s="2"/>
      <c r="QD212" s="2"/>
      <c r="QE212" s="2"/>
      <c r="QF212" s="2"/>
      <c r="QG212" s="2"/>
      <c r="QH212" s="2"/>
      <c r="QI212" s="2"/>
      <c r="QJ212" s="2"/>
      <c r="QK212" s="2"/>
      <c r="QL212" s="2"/>
      <c r="QM212" s="2"/>
      <c r="QN212" s="2"/>
      <c r="QO212" s="2"/>
      <c r="QP212" s="2"/>
      <c r="QQ212" s="2"/>
      <c r="QR212" s="2"/>
      <c r="QS212" s="2"/>
      <c r="QT212" s="2"/>
      <c r="QU212" s="2"/>
      <c r="QV212" s="2"/>
      <c r="QW212" s="2"/>
      <c r="QX212" s="2"/>
      <c r="QY212" s="2"/>
      <c r="QZ212" s="2"/>
      <c r="RA212" s="2"/>
      <c r="RB212" s="2"/>
      <c r="RC212" s="2"/>
      <c r="RD212" s="2"/>
      <c r="RE212" s="2"/>
      <c r="RF212" s="2"/>
      <c r="RG212" s="2"/>
      <c r="RH212" s="2"/>
      <c r="RI212" s="2"/>
      <c r="RJ212" s="2"/>
      <c r="RK212" s="2"/>
      <c r="RL212" s="2"/>
      <c r="RM212" s="2"/>
      <c r="RN212" s="2"/>
      <c r="RO212" s="2"/>
      <c r="RP212" s="2"/>
      <c r="RQ212" s="2"/>
      <c r="RR212" s="2"/>
      <c r="RS212" s="2"/>
      <c r="RT212" s="2"/>
      <c r="RU212" s="2"/>
      <c r="RV212" s="2"/>
      <c r="RW212" s="2"/>
    </row>
    <row r="213" spans="1:491" ht="38.25" customHeight="1">
      <c r="A213" s="202"/>
      <c r="B213" s="205"/>
      <c r="C213" s="10" t="s">
        <v>5</v>
      </c>
      <c r="D213" s="148">
        <v>0</v>
      </c>
      <c r="E213" s="148">
        <v>0</v>
      </c>
      <c r="F213" s="111" t="e">
        <f t="shared" si="64"/>
        <v>#DIV/0!</v>
      </c>
      <c r="G213" s="10" t="s">
        <v>133</v>
      </c>
      <c r="H213" s="231"/>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c r="LY213" s="2"/>
      <c r="LZ213" s="2"/>
      <c r="MA213" s="2"/>
      <c r="MB213" s="2"/>
      <c r="MC213" s="2"/>
      <c r="MD213" s="2"/>
      <c r="ME213" s="2"/>
      <c r="MF213" s="2"/>
      <c r="MG213" s="2"/>
      <c r="MH213" s="2"/>
      <c r="MI213" s="2"/>
      <c r="MJ213" s="2"/>
      <c r="MK213" s="2"/>
      <c r="ML213" s="2"/>
      <c r="MM213" s="2"/>
      <c r="MN213" s="2"/>
      <c r="MO213" s="2"/>
      <c r="MP213" s="2"/>
      <c r="MQ213" s="2"/>
      <c r="MR213" s="2"/>
      <c r="MS213" s="2"/>
      <c r="MT213" s="2"/>
      <c r="MU213" s="2"/>
      <c r="MV213" s="2"/>
      <c r="MW213" s="2"/>
      <c r="MX213" s="2"/>
      <c r="MY213" s="2"/>
      <c r="MZ213" s="2"/>
      <c r="NA213" s="2"/>
      <c r="NB213" s="2"/>
      <c r="NC213" s="2"/>
      <c r="ND213" s="2"/>
      <c r="NE213" s="2"/>
      <c r="NF213" s="2"/>
      <c r="NG213" s="2"/>
      <c r="NH213" s="2"/>
      <c r="NI213" s="2"/>
      <c r="NJ213" s="2"/>
      <c r="NK213" s="2"/>
      <c r="NL213" s="2"/>
      <c r="NM213" s="2"/>
      <c r="NN213" s="2"/>
      <c r="NO213" s="2"/>
      <c r="NP213" s="2"/>
      <c r="NQ213" s="2"/>
      <c r="NR213" s="2"/>
      <c r="NS213" s="2"/>
      <c r="NT213" s="2"/>
      <c r="NU213" s="2"/>
      <c r="NV213" s="2"/>
      <c r="NW213" s="2"/>
      <c r="NX213" s="2"/>
      <c r="NY213" s="2"/>
      <c r="NZ213" s="2"/>
      <c r="OA213" s="2"/>
      <c r="OB213" s="2"/>
      <c r="OC213" s="2"/>
      <c r="OD213" s="2"/>
      <c r="OE213" s="2"/>
      <c r="OF213" s="2"/>
      <c r="OG213" s="2"/>
      <c r="OH213" s="2"/>
      <c r="OI213" s="2"/>
      <c r="OJ213" s="2"/>
      <c r="OK213" s="2"/>
      <c r="OL213" s="2"/>
      <c r="OM213" s="2"/>
      <c r="ON213" s="2"/>
      <c r="OO213" s="2"/>
      <c r="OP213" s="2"/>
      <c r="OQ213" s="2"/>
      <c r="OR213" s="2"/>
      <c r="OS213" s="2"/>
      <c r="OT213" s="2"/>
      <c r="OU213" s="2"/>
      <c r="OV213" s="2"/>
      <c r="OW213" s="2"/>
      <c r="OX213" s="2"/>
      <c r="OY213" s="2"/>
      <c r="OZ213" s="2"/>
      <c r="PA213" s="2"/>
      <c r="PB213" s="2"/>
      <c r="PC213" s="2"/>
      <c r="PD213" s="2"/>
      <c r="PE213" s="2"/>
      <c r="PF213" s="2"/>
      <c r="PG213" s="2"/>
      <c r="PH213" s="2"/>
      <c r="PI213" s="2"/>
      <c r="PJ213" s="2"/>
      <c r="PK213" s="2"/>
      <c r="PL213" s="2"/>
      <c r="PM213" s="2"/>
      <c r="PN213" s="2"/>
      <c r="PO213" s="2"/>
      <c r="PP213" s="2"/>
      <c r="PQ213" s="2"/>
      <c r="PR213" s="2"/>
      <c r="PS213" s="2"/>
      <c r="PT213" s="2"/>
      <c r="PU213" s="2"/>
      <c r="PV213" s="2"/>
      <c r="PW213" s="2"/>
      <c r="PX213" s="2"/>
      <c r="PY213" s="2"/>
      <c r="PZ213" s="2"/>
      <c r="QA213" s="2"/>
      <c r="QB213" s="2"/>
      <c r="QC213" s="2"/>
      <c r="QD213" s="2"/>
      <c r="QE213" s="2"/>
      <c r="QF213" s="2"/>
      <c r="QG213" s="2"/>
      <c r="QH213" s="2"/>
      <c r="QI213" s="2"/>
      <c r="QJ213" s="2"/>
      <c r="QK213" s="2"/>
      <c r="QL213" s="2"/>
      <c r="QM213" s="2"/>
      <c r="QN213" s="2"/>
      <c r="QO213" s="2"/>
      <c r="QP213" s="2"/>
      <c r="QQ213" s="2"/>
      <c r="QR213" s="2"/>
      <c r="QS213" s="2"/>
      <c r="QT213" s="2"/>
      <c r="QU213" s="2"/>
      <c r="QV213" s="2"/>
      <c r="QW213" s="2"/>
      <c r="QX213" s="2"/>
      <c r="QY213" s="2"/>
      <c r="QZ213" s="2"/>
      <c r="RA213" s="2"/>
      <c r="RB213" s="2"/>
      <c r="RC213" s="2"/>
      <c r="RD213" s="2"/>
      <c r="RE213" s="2"/>
      <c r="RF213" s="2"/>
      <c r="RG213" s="2"/>
      <c r="RH213" s="2"/>
      <c r="RI213" s="2"/>
      <c r="RJ213" s="2"/>
      <c r="RK213" s="2"/>
      <c r="RL213" s="2"/>
      <c r="RM213" s="2"/>
      <c r="RN213" s="2"/>
      <c r="RO213" s="2"/>
      <c r="RP213" s="2"/>
      <c r="RQ213" s="2"/>
      <c r="RR213" s="2"/>
      <c r="RS213" s="2"/>
      <c r="RT213" s="2"/>
      <c r="RU213" s="2"/>
      <c r="RV213" s="2"/>
      <c r="RW213" s="2"/>
    </row>
    <row r="214" spans="1:491" ht="15.75">
      <c r="A214" s="194">
        <v>2</v>
      </c>
      <c r="B214" s="209" t="s">
        <v>131</v>
      </c>
      <c r="C214" s="139" t="s">
        <v>2</v>
      </c>
      <c r="D214" s="145">
        <f>SUM(D215:D217)</f>
        <v>4593.3044600000003</v>
      </c>
      <c r="E214" s="145">
        <f>SUM(E215:E217)</f>
        <v>2040.7</v>
      </c>
      <c r="F214" s="140">
        <f>E214/D214</f>
        <v>0.44427710328611658</v>
      </c>
      <c r="G214" s="139" t="s">
        <v>133</v>
      </c>
      <c r="H214" s="14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c r="LJ214" s="2"/>
      <c r="LK214" s="2"/>
      <c r="LL214" s="2"/>
      <c r="LM214" s="2"/>
      <c r="LN214" s="2"/>
      <c r="LO214" s="2"/>
      <c r="LP214" s="2"/>
      <c r="LQ214" s="2"/>
      <c r="LR214" s="2"/>
      <c r="LS214" s="2"/>
      <c r="LT214" s="2"/>
      <c r="LU214" s="2"/>
      <c r="LV214" s="2"/>
      <c r="LW214" s="2"/>
      <c r="LX214" s="2"/>
      <c r="LY214" s="2"/>
      <c r="LZ214" s="2"/>
      <c r="MA214" s="2"/>
      <c r="MB214" s="2"/>
      <c r="MC214" s="2"/>
      <c r="MD214" s="2"/>
      <c r="ME214" s="2"/>
      <c r="MF214" s="2"/>
      <c r="MG214" s="2"/>
      <c r="MH214" s="2"/>
      <c r="MI214" s="2"/>
      <c r="MJ214" s="2"/>
      <c r="MK214" s="2"/>
      <c r="ML214" s="2"/>
      <c r="MM214" s="2"/>
      <c r="MN214" s="2"/>
      <c r="MO214" s="2"/>
      <c r="MP214" s="2"/>
      <c r="MQ214" s="2"/>
      <c r="MR214" s="2"/>
      <c r="MS214" s="2"/>
      <c r="MT214" s="2"/>
      <c r="MU214" s="2"/>
      <c r="MV214" s="2"/>
      <c r="MW214" s="2"/>
      <c r="MX214" s="2"/>
      <c r="MY214" s="2"/>
      <c r="MZ214" s="2"/>
      <c r="NA214" s="2"/>
      <c r="NB214" s="2"/>
      <c r="NC214" s="2"/>
      <c r="ND214" s="2"/>
      <c r="NE214" s="2"/>
      <c r="NF214" s="2"/>
      <c r="NG214" s="2"/>
      <c r="NH214" s="2"/>
      <c r="NI214" s="2"/>
      <c r="NJ214" s="2"/>
      <c r="NK214" s="2"/>
      <c r="NL214" s="2"/>
      <c r="NM214" s="2"/>
      <c r="NN214" s="2"/>
      <c r="NO214" s="2"/>
      <c r="NP214" s="2"/>
      <c r="NQ214" s="2"/>
      <c r="NR214" s="2"/>
      <c r="NS214" s="2"/>
      <c r="NT214" s="2"/>
      <c r="NU214" s="2"/>
      <c r="NV214" s="2"/>
      <c r="NW214" s="2"/>
      <c r="NX214" s="2"/>
      <c r="NY214" s="2"/>
      <c r="NZ214" s="2"/>
      <c r="OA214" s="2"/>
      <c r="OB214" s="2"/>
      <c r="OC214" s="2"/>
      <c r="OD214" s="2"/>
      <c r="OE214" s="2"/>
      <c r="OF214" s="2"/>
      <c r="OG214" s="2"/>
      <c r="OH214" s="2"/>
      <c r="OI214" s="2"/>
      <c r="OJ214" s="2"/>
      <c r="OK214" s="2"/>
      <c r="OL214" s="2"/>
      <c r="OM214" s="2"/>
      <c r="ON214" s="2"/>
      <c r="OO214" s="2"/>
      <c r="OP214" s="2"/>
      <c r="OQ214" s="2"/>
      <c r="OR214" s="2"/>
      <c r="OS214" s="2"/>
      <c r="OT214" s="2"/>
      <c r="OU214" s="2"/>
      <c r="OV214" s="2"/>
      <c r="OW214" s="2"/>
      <c r="OX214" s="2"/>
      <c r="OY214" s="2"/>
      <c r="OZ214" s="2"/>
      <c r="PA214" s="2"/>
      <c r="PB214" s="2"/>
      <c r="PC214" s="2"/>
      <c r="PD214" s="2"/>
      <c r="PE214" s="2"/>
      <c r="PF214" s="2"/>
      <c r="PG214" s="2"/>
      <c r="PH214" s="2"/>
      <c r="PI214" s="2"/>
      <c r="PJ214" s="2"/>
      <c r="PK214" s="2"/>
      <c r="PL214" s="2"/>
      <c r="PM214" s="2"/>
      <c r="PN214" s="2"/>
      <c r="PO214" s="2"/>
      <c r="PP214" s="2"/>
      <c r="PQ214" s="2"/>
      <c r="PR214" s="2"/>
      <c r="PS214" s="2"/>
      <c r="PT214" s="2"/>
      <c r="PU214" s="2"/>
      <c r="PV214" s="2"/>
      <c r="PW214" s="2"/>
      <c r="PX214" s="2"/>
      <c r="PY214" s="2"/>
      <c r="PZ214" s="2"/>
      <c r="QA214" s="2"/>
      <c r="QB214" s="2"/>
      <c r="QC214" s="2"/>
      <c r="QD214" s="2"/>
      <c r="QE214" s="2"/>
      <c r="QF214" s="2"/>
      <c r="QG214" s="2"/>
      <c r="QH214" s="2"/>
      <c r="QI214" s="2"/>
      <c r="QJ214" s="2"/>
      <c r="QK214" s="2"/>
      <c r="QL214" s="2"/>
      <c r="QM214" s="2"/>
      <c r="QN214" s="2"/>
      <c r="QO214" s="2"/>
      <c r="QP214" s="2"/>
      <c r="QQ214" s="2"/>
      <c r="QR214" s="2"/>
      <c r="QS214" s="2"/>
      <c r="QT214" s="2"/>
      <c r="QU214" s="2"/>
      <c r="QV214" s="2"/>
      <c r="QW214" s="2"/>
      <c r="QX214" s="2"/>
      <c r="QY214" s="2"/>
      <c r="QZ214" s="2"/>
      <c r="RA214" s="2"/>
      <c r="RB214" s="2"/>
      <c r="RC214" s="2"/>
      <c r="RD214" s="2"/>
      <c r="RE214" s="2"/>
      <c r="RF214" s="2"/>
      <c r="RG214" s="2"/>
      <c r="RH214" s="2"/>
      <c r="RI214" s="2"/>
      <c r="RJ214" s="2"/>
      <c r="RK214" s="2"/>
      <c r="RL214" s="2"/>
      <c r="RM214" s="2"/>
      <c r="RN214" s="2"/>
      <c r="RO214" s="2"/>
      <c r="RP214" s="2"/>
      <c r="RQ214" s="2"/>
      <c r="RR214" s="2"/>
      <c r="RS214" s="2"/>
      <c r="RT214" s="2"/>
      <c r="RU214" s="2"/>
      <c r="RV214" s="2"/>
      <c r="RW214" s="2"/>
    </row>
    <row r="215" spans="1:491" ht="15.75">
      <c r="A215" s="195"/>
      <c r="B215" s="210"/>
      <c r="C215" s="139" t="s">
        <v>3</v>
      </c>
      <c r="D215" s="145">
        <f t="shared" ref="D215:E217" si="65">D219</f>
        <v>1593.3044600000001</v>
      </c>
      <c r="E215" s="145">
        <f t="shared" si="65"/>
        <v>706.95</v>
      </c>
      <c r="F215" s="140">
        <f t="shared" ref="F215:F217" si="66">E215/D215</f>
        <v>0.44370050906654718</v>
      </c>
      <c r="G215" s="139" t="s">
        <v>133</v>
      </c>
      <c r="H215" s="14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c r="LY215" s="2"/>
      <c r="LZ215" s="2"/>
      <c r="MA215" s="2"/>
      <c r="MB215" s="2"/>
      <c r="MC215" s="2"/>
      <c r="MD215" s="2"/>
      <c r="ME215" s="2"/>
      <c r="MF215" s="2"/>
      <c r="MG215" s="2"/>
      <c r="MH215" s="2"/>
      <c r="MI215" s="2"/>
      <c r="MJ215" s="2"/>
      <c r="MK215" s="2"/>
      <c r="ML215" s="2"/>
      <c r="MM215" s="2"/>
      <c r="MN215" s="2"/>
      <c r="MO215" s="2"/>
      <c r="MP215" s="2"/>
      <c r="MQ215" s="2"/>
      <c r="MR215" s="2"/>
      <c r="MS215" s="2"/>
      <c r="MT215" s="2"/>
      <c r="MU215" s="2"/>
      <c r="MV215" s="2"/>
      <c r="MW215" s="2"/>
      <c r="MX215" s="2"/>
      <c r="MY215" s="2"/>
      <c r="MZ215" s="2"/>
      <c r="NA215" s="2"/>
      <c r="NB215" s="2"/>
      <c r="NC215" s="2"/>
      <c r="ND215" s="2"/>
      <c r="NE215" s="2"/>
      <c r="NF215" s="2"/>
      <c r="NG215" s="2"/>
      <c r="NH215" s="2"/>
      <c r="NI215" s="2"/>
      <c r="NJ215" s="2"/>
      <c r="NK215" s="2"/>
      <c r="NL215" s="2"/>
      <c r="NM215" s="2"/>
      <c r="NN215" s="2"/>
      <c r="NO215" s="2"/>
      <c r="NP215" s="2"/>
      <c r="NQ215" s="2"/>
      <c r="NR215" s="2"/>
      <c r="NS215" s="2"/>
      <c r="NT215" s="2"/>
      <c r="NU215" s="2"/>
      <c r="NV215" s="2"/>
      <c r="NW215" s="2"/>
      <c r="NX215" s="2"/>
      <c r="NY215" s="2"/>
      <c r="NZ215" s="2"/>
      <c r="OA215" s="2"/>
      <c r="OB215" s="2"/>
      <c r="OC215" s="2"/>
      <c r="OD215" s="2"/>
      <c r="OE215" s="2"/>
      <c r="OF215" s="2"/>
      <c r="OG215" s="2"/>
      <c r="OH215" s="2"/>
      <c r="OI215" s="2"/>
      <c r="OJ215" s="2"/>
      <c r="OK215" s="2"/>
      <c r="OL215" s="2"/>
      <c r="OM215" s="2"/>
      <c r="ON215" s="2"/>
      <c r="OO215" s="2"/>
      <c r="OP215" s="2"/>
      <c r="OQ215" s="2"/>
      <c r="OR215" s="2"/>
      <c r="OS215" s="2"/>
      <c r="OT215" s="2"/>
      <c r="OU215" s="2"/>
      <c r="OV215" s="2"/>
      <c r="OW215" s="2"/>
      <c r="OX215" s="2"/>
      <c r="OY215" s="2"/>
      <c r="OZ215" s="2"/>
      <c r="PA215" s="2"/>
      <c r="PB215" s="2"/>
      <c r="PC215" s="2"/>
      <c r="PD215" s="2"/>
      <c r="PE215" s="2"/>
      <c r="PF215" s="2"/>
      <c r="PG215" s="2"/>
      <c r="PH215" s="2"/>
      <c r="PI215" s="2"/>
      <c r="PJ215" s="2"/>
      <c r="PK215" s="2"/>
      <c r="PL215" s="2"/>
      <c r="PM215" s="2"/>
      <c r="PN215" s="2"/>
      <c r="PO215" s="2"/>
      <c r="PP215" s="2"/>
      <c r="PQ215" s="2"/>
      <c r="PR215" s="2"/>
      <c r="PS215" s="2"/>
      <c r="PT215" s="2"/>
      <c r="PU215" s="2"/>
      <c r="PV215" s="2"/>
      <c r="PW215" s="2"/>
      <c r="PX215" s="2"/>
      <c r="PY215" s="2"/>
      <c r="PZ215" s="2"/>
      <c r="QA215" s="2"/>
      <c r="QB215" s="2"/>
      <c r="QC215" s="2"/>
      <c r="QD215" s="2"/>
      <c r="QE215" s="2"/>
      <c r="QF215" s="2"/>
      <c r="QG215" s="2"/>
      <c r="QH215" s="2"/>
      <c r="QI215" s="2"/>
      <c r="QJ215" s="2"/>
      <c r="QK215" s="2"/>
      <c r="QL215" s="2"/>
      <c r="QM215" s="2"/>
      <c r="QN215" s="2"/>
      <c r="QO215" s="2"/>
      <c r="QP215" s="2"/>
      <c r="QQ215" s="2"/>
      <c r="QR215" s="2"/>
      <c r="QS215" s="2"/>
      <c r="QT215" s="2"/>
      <c r="QU215" s="2"/>
      <c r="QV215" s="2"/>
      <c r="QW215" s="2"/>
      <c r="QX215" s="2"/>
      <c r="QY215" s="2"/>
      <c r="QZ215" s="2"/>
      <c r="RA215" s="2"/>
      <c r="RB215" s="2"/>
      <c r="RC215" s="2"/>
      <c r="RD215" s="2"/>
      <c r="RE215" s="2"/>
      <c r="RF215" s="2"/>
      <c r="RG215" s="2"/>
      <c r="RH215" s="2"/>
      <c r="RI215" s="2"/>
      <c r="RJ215" s="2"/>
      <c r="RK215" s="2"/>
      <c r="RL215" s="2"/>
      <c r="RM215" s="2"/>
      <c r="RN215" s="2"/>
      <c r="RO215" s="2"/>
      <c r="RP215" s="2"/>
      <c r="RQ215" s="2"/>
      <c r="RR215" s="2"/>
      <c r="RS215" s="2"/>
      <c r="RT215" s="2"/>
      <c r="RU215" s="2"/>
      <c r="RV215" s="2"/>
      <c r="RW215" s="2"/>
    </row>
    <row r="216" spans="1:491" ht="15.75">
      <c r="A216" s="195"/>
      <c r="B216" s="210"/>
      <c r="C216" s="139" t="s">
        <v>4</v>
      </c>
      <c r="D216" s="145">
        <f t="shared" si="65"/>
        <v>3000</v>
      </c>
      <c r="E216" s="145">
        <f t="shared" si="65"/>
        <v>1333.75</v>
      </c>
      <c r="F216" s="140">
        <f t="shared" si="66"/>
        <v>0.44458333333333333</v>
      </c>
      <c r="G216" s="139" t="s">
        <v>133</v>
      </c>
      <c r="H216" s="14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c r="LY216" s="2"/>
      <c r="LZ216" s="2"/>
      <c r="MA216" s="2"/>
      <c r="MB216" s="2"/>
      <c r="MC216" s="2"/>
      <c r="MD216" s="2"/>
      <c r="ME216" s="2"/>
      <c r="MF216" s="2"/>
      <c r="MG216" s="2"/>
      <c r="MH216" s="2"/>
      <c r="MI216" s="2"/>
      <c r="MJ216" s="2"/>
      <c r="MK216" s="2"/>
      <c r="ML216" s="2"/>
      <c r="MM216" s="2"/>
      <c r="MN216" s="2"/>
      <c r="MO216" s="2"/>
      <c r="MP216" s="2"/>
      <c r="MQ216" s="2"/>
      <c r="MR216" s="2"/>
      <c r="MS216" s="2"/>
      <c r="MT216" s="2"/>
      <c r="MU216" s="2"/>
      <c r="MV216" s="2"/>
      <c r="MW216" s="2"/>
      <c r="MX216" s="2"/>
      <c r="MY216" s="2"/>
      <c r="MZ216" s="2"/>
      <c r="NA216" s="2"/>
      <c r="NB216" s="2"/>
      <c r="NC216" s="2"/>
      <c r="ND216" s="2"/>
      <c r="NE216" s="2"/>
      <c r="NF216" s="2"/>
      <c r="NG216" s="2"/>
      <c r="NH216" s="2"/>
      <c r="NI216" s="2"/>
      <c r="NJ216" s="2"/>
      <c r="NK216" s="2"/>
      <c r="NL216" s="2"/>
      <c r="NM216" s="2"/>
      <c r="NN216" s="2"/>
      <c r="NO216" s="2"/>
      <c r="NP216" s="2"/>
      <c r="NQ216" s="2"/>
      <c r="NR216" s="2"/>
      <c r="NS216" s="2"/>
      <c r="NT216" s="2"/>
      <c r="NU216" s="2"/>
      <c r="NV216" s="2"/>
      <c r="NW216" s="2"/>
      <c r="NX216" s="2"/>
      <c r="NY216" s="2"/>
      <c r="NZ216" s="2"/>
      <c r="OA216" s="2"/>
      <c r="OB216" s="2"/>
      <c r="OC216" s="2"/>
      <c r="OD216" s="2"/>
      <c r="OE216" s="2"/>
      <c r="OF216" s="2"/>
      <c r="OG216" s="2"/>
      <c r="OH216" s="2"/>
      <c r="OI216" s="2"/>
      <c r="OJ216" s="2"/>
      <c r="OK216" s="2"/>
      <c r="OL216" s="2"/>
      <c r="OM216" s="2"/>
      <c r="ON216" s="2"/>
      <c r="OO216" s="2"/>
      <c r="OP216" s="2"/>
      <c r="OQ216" s="2"/>
      <c r="OR216" s="2"/>
      <c r="OS216" s="2"/>
      <c r="OT216" s="2"/>
      <c r="OU216" s="2"/>
      <c r="OV216" s="2"/>
      <c r="OW216" s="2"/>
      <c r="OX216" s="2"/>
      <c r="OY216" s="2"/>
      <c r="OZ216" s="2"/>
      <c r="PA216" s="2"/>
      <c r="PB216" s="2"/>
      <c r="PC216" s="2"/>
      <c r="PD216" s="2"/>
      <c r="PE216" s="2"/>
      <c r="PF216" s="2"/>
      <c r="PG216" s="2"/>
      <c r="PH216" s="2"/>
      <c r="PI216" s="2"/>
      <c r="PJ216" s="2"/>
      <c r="PK216" s="2"/>
      <c r="PL216" s="2"/>
      <c r="PM216" s="2"/>
      <c r="PN216" s="2"/>
      <c r="PO216" s="2"/>
      <c r="PP216" s="2"/>
      <c r="PQ216" s="2"/>
      <c r="PR216" s="2"/>
      <c r="PS216" s="2"/>
      <c r="PT216" s="2"/>
      <c r="PU216" s="2"/>
      <c r="PV216" s="2"/>
      <c r="PW216" s="2"/>
      <c r="PX216" s="2"/>
      <c r="PY216" s="2"/>
      <c r="PZ216" s="2"/>
      <c r="QA216" s="2"/>
      <c r="QB216" s="2"/>
      <c r="QC216" s="2"/>
      <c r="QD216" s="2"/>
      <c r="QE216" s="2"/>
      <c r="QF216" s="2"/>
      <c r="QG216" s="2"/>
      <c r="QH216" s="2"/>
      <c r="QI216" s="2"/>
      <c r="QJ216" s="2"/>
      <c r="QK216" s="2"/>
      <c r="QL216" s="2"/>
      <c r="QM216" s="2"/>
      <c r="QN216" s="2"/>
      <c r="QO216" s="2"/>
      <c r="QP216" s="2"/>
      <c r="QQ216" s="2"/>
      <c r="QR216" s="2"/>
      <c r="QS216" s="2"/>
      <c r="QT216" s="2"/>
      <c r="QU216" s="2"/>
      <c r="QV216" s="2"/>
      <c r="QW216" s="2"/>
      <c r="QX216" s="2"/>
      <c r="QY216" s="2"/>
      <c r="QZ216" s="2"/>
      <c r="RA216" s="2"/>
      <c r="RB216" s="2"/>
      <c r="RC216" s="2"/>
      <c r="RD216" s="2"/>
      <c r="RE216" s="2"/>
      <c r="RF216" s="2"/>
      <c r="RG216" s="2"/>
      <c r="RH216" s="2"/>
      <c r="RI216" s="2"/>
      <c r="RJ216" s="2"/>
      <c r="RK216" s="2"/>
      <c r="RL216" s="2"/>
      <c r="RM216" s="2"/>
      <c r="RN216" s="2"/>
      <c r="RO216" s="2"/>
      <c r="RP216" s="2"/>
      <c r="RQ216" s="2"/>
      <c r="RR216" s="2"/>
      <c r="RS216" s="2"/>
      <c r="RT216" s="2"/>
      <c r="RU216" s="2"/>
      <c r="RV216" s="2"/>
      <c r="RW216" s="2"/>
    </row>
    <row r="217" spans="1:491" ht="93" customHeight="1">
      <c r="A217" s="196"/>
      <c r="B217" s="211"/>
      <c r="C217" s="139" t="s">
        <v>5</v>
      </c>
      <c r="D217" s="145">
        <f t="shared" si="65"/>
        <v>0</v>
      </c>
      <c r="E217" s="145">
        <f t="shared" si="65"/>
        <v>0</v>
      </c>
      <c r="F217" s="140" t="e">
        <f t="shared" si="66"/>
        <v>#DIV/0!</v>
      </c>
      <c r="G217" s="139" t="s">
        <v>133</v>
      </c>
      <c r="H217" s="14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c r="LY217" s="2"/>
      <c r="LZ217" s="2"/>
      <c r="MA217" s="2"/>
      <c r="MB217" s="2"/>
      <c r="MC217" s="2"/>
      <c r="MD217" s="2"/>
      <c r="ME217" s="2"/>
      <c r="MF217" s="2"/>
      <c r="MG217" s="2"/>
      <c r="MH217" s="2"/>
      <c r="MI217" s="2"/>
      <c r="MJ217" s="2"/>
      <c r="MK217" s="2"/>
      <c r="ML217" s="2"/>
      <c r="MM217" s="2"/>
      <c r="MN217" s="2"/>
      <c r="MO217" s="2"/>
      <c r="MP217" s="2"/>
      <c r="MQ217" s="2"/>
      <c r="MR217" s="2"/>
      <c r="MS217" s="2"/>
      <c r="MT217" s="2"/>
      <c r="MU217" s="2"/>
      <c r="MV217" s="2"/>
      <c r="MW217" s="2"/>
      <c r="MX217" s="2"/>
      <c r="MY217" s="2"/>
      <c r="MZ217" s="2"/>
      <c r="NA217" s="2"/>
      <c r="NB217" s="2"/>
      <c r="NC217" s="2"/>
      <c r="ND217" s="2"/>
      <c r="NE217" s="2"/>
      <c r="NF217" s="2"/>
      <c r="NG217" s="2"/>
      <c r="NH217" s="2"/>
      <c r="NI217" s="2"/>
      <c r="NJ217" s="2"/>
      <c r="NK217" s="2"/>
      <c r="NL217" s="2"/>
      <c r="NM217" s="2"/>
      <c r="NN217" s="2"/>
      <c r="NO217" s="2"/>
      <c r="NP217" s="2"/>
      <c r="NQ217" s="2"/>
      <c r="NR217" s="2"/>
      <c r="NS217" s="2"/>
      <c r="NT217" s="2"/>
      <c r="NU217" s="2"/>
      <c r="NV217" s="2"/>
      <c r="NW217" s="2"/>
      <c r="NX217" s="2"/>
      <c r="NY217" s="2"/>
      <c r="NZ217" s="2"/>
      <c r="OA217" s="2"/>
      <c r="OB217" s="2"/>
      <c r="OC217" s="2"/>
      <c r="OD217" s="2"/>
      <c r="OE217" s="2"/>
      <c r="OF217" s="2"/>
      <c r="OG217" s="2"/>
      <c r="OH217" s="2"/>
      <c r="OI217" s="2"/>
      <c r="OJ217" s="2"/>
      <c r="OK217" s="2"/>
      <c r="OL217" s="2"/>
      <c r="OM217" s="2"/>
      <c r="ON217" s="2"/>
      <c r="OO217" s="2"/>
      <c r="OP217" s="2"/>
      <c r="OQ217" s="2"/>
      <c r="OR217" s="2"/>
      <c r="OS217" s="2"/>
      <c r="OT217" s="2"/>
      <c r="OU217" s="2"/>
      <c r="OV217" s="2"/>
      <c r="OW217" s="2"/>
      <c r="OX217" s="2"/>
      <c r="OY217" s="2"/>
      <c r="OZ217" s="2"/>
      <c r="PA217" s="2"/>
      <c r="PB217" s="2"/>
      <c r="PC217" s="2"/>
      <c r="PD217" s="2"/>
      <c r="PE217" s="2"/>
      <c r="PF217" s="2"/>
      <c r="PG217" s="2"/>
      <c r="PH217" s="2"/>
      <c r="PI217" s="2"/>
      <c r="PJ217" s="2"/>
      <c r="PK217" s="2"/>
      <c r="PL217" s="2"/>
      <c r="PM217" s="2"/>
      <c r="PN217" s="2"/>
      <c r="PO217" s="2"/>
      <c r="PP217" s="2"/>
      <c r="PQ217" s="2"/>
      <c r="PR217" s="2"/>
      <c r="PS217" s="2"/>
      <c r="PT217" s="2"/>
      <c r="PU217" s="2"/>
      <c r="PV217" s="2"/>
      <c r="PW217" s="2"/>
      <c r="PX217" s="2"/>
      <c r="PY217" s="2"/>
      <c r="PZ217" s="2"/>
      <c r="QA217" s="2"/>
      <c r="QB217" s="2"/>
      <c r="QC217" s="2"/>
      <c r="QD217" s="2"/>
      <c r="QE217" s="2"/>
      <c r="QF217" s="2"/>
      <c r="QG217" s="2"/>
      <c r="QH217" s="2"/>
      <c r="QI217" s="2"/>
      <c r="QJ217" s="2"/>
      <c r="QK217" s="2"/>
      <c r="QL217" s="2"/>
      <c r="QM217" s="2"/>
      <c r="QN217" s="2"/>
      <c r="QO217" s="2"/>
      <c r="QP217" s="2"/>
      <c r="QQ217" s="2"/>
      <c r="QR217" s="2"/>
      <c r="QS217" s="2"/>
      <c r="QT217" s="2"/>
      <c r="QU217" s="2"/>
      <c r="QV217" s="2"/>
      <c r="QW217" s="2"/>
      <c r="QX217" s="2"/>
      <c r="QY217" s="2"/>
      <c r="QZ217" s="2"/>
      <c r="RA217" s="2"/>
      <c r="RB217" s="2"/>
      <c r="RC217" s="2"/>
      <c r="RD217" s="2"/>
      <c r="RE217" s="2"/>
      <c r="RF217" s="2"/>
      <c r="RG217" s="2"/>
      <c r="RH217" s="2"/>
      <c r="RI217" s="2"/>
      <c r="RJ217" s="2"/>
      <c r="RK217" s="2"/>
      <c r="RL217" s="2"/>
      <c r="RM217" s="2"/>
      <c r="RN217" s="2"/>
      <c r="RO217" s="2"/>
      <c r="RP217" s="2"/>
      <c r="RQ217" s="2"/>
      <c r="RR217" s="2"/>
      <c r="RS217" s="2"/>
      <c r="RT217" s="2"/>
      <c r="RU217" s="2"/>
      <c r="RV217" s="2"/>
      <c r="RW217" s="2"/>
    </row>
    <row r="218" spans="1:491" ht="15.75">
      <c r="A218" s="206" t="s">
        <v>8</v>
      </c>
      <c r="B218" s="191" t="s">
        <v>130</v>
      </c>
      <c r="C218" s="10" t="s">
        <v>2</v>
      </c>
      <c r="D218" s="147">
        <f>SUM(D219:D221)</f>
        <v>4593.3044600000003</v>
      </c>
      <c r="E218" s="147">
        <f>SUM(E219:E221)</f>
        <v>2040.7</v>
      </c>
      <c r="F218" s="11">
        <f>E218/D218</f>
        <v>0.44427710328611658</v>
      </c>
      <c r="G218" s="10" t="s">
        <v>133</v>
      </c>
      <c r="H218" s="191" t="s">
        <v>292</v>
      </c>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c r="LY218" s="2"/>
      <c r="LZ218" s="2"/>
      <c r="MA218" s="2"/>
      <c r="MB218" s="2"/>
      <c r="MC218" s="2"/>
      <c r="MD218" s="2"/>
      <c r="ME218" s="2"/>
      <c r="MF218" s="2"/>
      <c r="MG218" s="2"/>
      <c r="MH218" s="2"/>
      <c r="MI218" s="2"/>
      <c r="MJ218" s="2"/>
      <c r="MK218" s="2"/>
      <c r="ML218" s="2"/>
      <c r="MM218" s="2"/>
      <c r="MN218" s="2"/>
      <c r="MO218" s="2"/>
      <c r="MP218" s="2"/>
      <c r="MQ218" s="2"/>
      <c r="MR218" s="2"/>
      <c r="MS218" s="2"/>
      <c r="MT218" s="2"/>
      <c r="MU218" s="2"/>
      <c r="MV218" s="2"/>
      <c r="MW218" s="2"/>
      <c r="MX218" s="2"/>
      <c r="MY218" s="2"/>
      <c r="MZ218" s="2"/>
      <c r="NA218" s="2"/>
      <c r="NB218" s="2"/>
      <c r="NC218" s="2"/>
      <c r="ND218" s="2"/>
      <c r="NE218" s="2"/>
      <c r="NF218" s="2"/>
      <c r="NG218" s="2"/>
      <c r="NH218" s="2"/>
      <c r="NI218" s="2"/>
      <c r="NJ218" s="2"/>
      <c r="NK218" s="2"/>
      <c r="NL218" s="2"/>
      <c r="NM218" s="2"/>
      <c r="NN218" s="2"/>
      <c r="NO218" s="2"/>
      <c r="NP218" s="2"/>
      <c r="NQ218" s="2"/>
      <c r="NR218" s="2"/>
      <c r="NS218" s="2"/>
      <c r="NT218" s="2"/>
      <c r="NU218" s="2"/>
      <c r="NV218" s="2"/>
      <c r="NW218" s="2"/>
      <c r="NX218" s="2"/>
      <c r="NY218" s="2"/>
      <c r="NZ218" s="2"/>
      <c r="OA218" s="2"/>
      <c r="OB218" s="2"/>
      <c r="OC218" s="2"/>
      <c r="OD218" s="2"/>
      <c r="OE218" s="2"/>
      <c r="OF218" s="2"/>
      <c r="OG218" s="2"/>
      <c r="OH218" s="2"/>
      <c r="OI218" s="2"/>
      <c r="OJ218" s="2"/>
      <c r="OK218" s="2"/>
      <c r="OL218" s="2"/>
      <c r="OM218" s="2"/>
      <c r="ON218" s="2"/>
      <c r="OO218" s="2"/>
      <c r="OP218" s="2"/>
      <c r="OQ218" s="2"/>
      <c r="OR218" s="2"/>
      <c r="OS218" s="2"/>
      <c r="OT218" s="2"/>
      <c r="OU218" s="2"/>
      <c r="OV218" s="2"/>
      <c r="OW218" s="2"/>
      <c r="OX218" s="2"/>
      <c r="OY218" s="2"/>
      <c r="OZ218" s="2"/>
      <c r="PA218" s="2"/>
      <c r="PB218" s="2"/>
      <c r="PC218" s="2"/>
      <c r="PD218" s="2"/>
      <c r="PE218" s="2"/>
      <c r="PF218" s="2"/>
      <c r="PG218" s="2"/>
      <c r="PH218" s="2"/>
      <c r="PI218" s="2"/>
      <c r="PJ218" s="2"/>
      <c r="PK218" s="2"/>
      <c r="PL218" s="2"/>
      <c r="PM218" s="2"/>
      <c r="PN218" s="2"/>
      <c r="PO218" s="2"/>
      <c r="PP218" s="2"/>
      <c r="PQ218" s="2"/>
      <c r="PR218" s="2"/>
      <c r="PS218" s="2"/>
      <c r="PT218" s="2"/>
      <c r="PU218" s="2"/>
      <c r="PV218" s="2"/>
      <c r="PW218" s="2"/>
      <c r="PX218" s="2"/>
      <c r="PY218" s="2"/>
      <c r="PZ218" s="2"/>
      <c r="QA218" s="2"/>
      <c r="QB218" s="2"/>
      <c r="QC218" s="2"/>
      <c r="QD218" s="2"/>
      <c r="QE218" s="2"/>
      <c r="QF218" s="2"/>
      <c r="QG218" s="2"/>
      <c r="QH218" s="2"/>
      <c r="QI218" s="2"/>
      <c r="QJ218" s="2"/>
      <c r="QK218" s="2"/>
      <c r="QL218" s="2"/>
      <c r="QM218" s="2"/>
      <c r="QN218" s="2"/>
      <c r="QO218" s="2"/>
      <c r="QP218" s="2"/>
      <c r="QQ218" s="2"/>
      <c r="QR218" s="2"/>
      <c r="QS218" s="2"/>
      <c r="QT218" s="2"/>
      <c r="QU218" s="2"/>
      <c r="QV218" s="2"/>
      <c r="QW218" s="2"/>
      <c r="QX218" s="2"/>
      <c r="QY218" s="2"/>
      <c r="QZ218" s="2"/>
      <c r="RA218" s="2"/>
      <c r="RB218" s="2"/>
      <c r="RC218" s="2"/>
      <c r="RD218" s="2"/>
      <c r="RE218" s="2"/>
      <c r="RF218" s="2"/>
      <c r="RG218" s="2"/>
      <c r="RH218" s="2"/>
      <c r="RI218" s="2"/>
      <c r="RJ218" s="2"/>
      <c r="RK218" s="2"/>
      <c r="RL218" s="2"/>
      <c r="RM218" s="2"/>
      <c r="RN218" s="2"/>
      <c r="RO218" s="2"/>
      <c r="RP218" s="2"/>
      <c r="RQ218" s="2"/>
      <c r="RR218" s="2"/>
      <c r="RS218" s="2"/>
      <c r="RT218" s="2"/>
      <c r="RU218" s="2"/>
      <c r="RV218" s="2"/>
      <c r="RW218" s="2"/>
    </row>
    <row r="219" spans="1:491" ht="15.75">
      <c r="A219" s="207"/>
      <c r="B219" s="192"/>
      <c r="C219" s="10" t="s">
        <v>3</v>
      </c>
      <c r="D219" s="148">
        <v>1593.3044600000001</v>
      </c>
      <c r="E219" s="148">
        <v>706.95</v>
      </c>
      <c r="F219" s="111">
        <f t="shared" ref="F219:F221" si="67">E219/D219</f>
        <v>0.44370050906654718</v>
      </c>
      <c r="G219" s="10" t="s">
        <v>133</v>
      </c>
      <c r="H219" s="19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c r="LY219" s="2"/>
      <c r="LZ219" s="2"/>
      <c r="MA219" s="2"/>
      <c r="MB219" s="2"/>
      <c r="MC219" s="2"/>
      <c r="MD219" s="2"/>
      <c r="ME219" s="2"/>
      <c r="MF219" s="2"/>
      <c r="MG219" s="2"/>
      <c r="MH219" s="2"/>
      <c r="MI219" s="2"/>
      <c r="MJ219" s="2"/>
      <c r="MK219" s="2"/>
      <c r="ML219" s="2"/>
      <c r="MM219" s="2"/>
      <c r="MN219" s="2"/>
      <c r="MO219" s="2"/>
      <c r="MP219" s="2"/>
      <c r="MQ219" s="2"/>
      <c r="MR219" s="2"/>
      <c r="MS219" s="2"/>
      <c r="MT219" s="2"/>
      <c r="MU219" s="2"/>
      <c r="MV219" s="2"/>
      <c r="MW219" s="2"/>
      <c r="MX219" s="2"/>
      <c r="MY219" s="2"/>
      <c r="MZ219" s="2"/>
      <c r="NA219" s="2"/>
      <c r="NB219" s="2"/>
      <c r="NC219" s="2"/>
      <c r="ND219" s="2"/>
      <c r="NE219" s="2"/>
      <c r="NF219" s="2"/>
      <c r="NG219" s="2"/>
      <c r="NH219" s="2"/>
      <c r="NI219" s="2"/>
      <c r="NJ219" s="2"/>
      <c r="NK219" s="2"/>
      <c r="NL219" s="2"/>
      <c r="NM219" s="2"/>
      <c r="NN219" s="2"/>
      <c r="NO219" s="2"/>
      <c r="NP219" s="2"/>
      <c r="NQ219" s="2"/>
      <c r="NR219" s="2"/>
      <c r="NS219" s="2"/>
      <c r="NT219" s="2"/>
      <c r="NU219" s="2"/>
      <c r="NV219" s="2"/>
      <c r="NW219" s="2"/>
      <c r="NX219" s="2"/>
      <c r="NY219" s="2"/>
      <c r="NZ219" s="2"/>
      <c r="OA219" s="2"/>
      <c r="OB219" s="2"/>
      <c r="OC219" s="2"/>
      <c r="OD219" s="2"/>
      <c r="OE219" s="2"/>
      <c r="OF219" s="2"/>
      <c r="OG219" s="2"/>
      <c r="OH219" s="2"/>
      <c r="OI219" s="2"/>
      <c r="OJ219" s="2"/>
      <c r="OK219" s="2"/>
      <c r="OL219" s="2"/>
      <c r="OM219" s="2"/>
      <c r="ON219" s="2"/>
      <c r="OO219" s="2"/>
      <c r="OP219" s="2"/>
      <c r="OQ219" s="2"/>
      <c r="OR219" s="2"/>
      <c r="OS219" s="2"/>
      <c r="OT219" s="2"/>
      <c r="OU219" s="2"/>
      <c r="OV219" s="2"/>
      <c r="OW219" s="2"/>
      <c r="OX219" s="2"/>
      <c r="OY219" s="2"/>
      <c r="OZ219" s="2"/>
      <c r="PA219" s="2"/>
      <c r="PB219" s="2"/>
      <c r="PC219" s="2"/>
      <c r="PD219" s="2"/>
      <c r="PE219" s="2"/>
      <c r="PF219" s="2"/>
      <c r="PG219" s="2"/>
      <c r="PH219" s="2"/>
      <c r="PI219" s="2"/>
      <c r="PJ219" s="2"/>
      <c r="PK219" s="2"/>
      <c r="PL219" s="2"/>
      <c r="PM219" s="2"/>
      <c r="PN219" s="2"/>
      <c r="PO219" s="2"/>
      <c r="PP219" s="2"/>
      <c r="PQ219" s="2"/>
      <c r="PR219" s="2"/>
      <c r="PS219" s="2"/>
      <c r="PT219" s="2"/>
      <c r="PU219" s="2"/>
      <c r="PV219" s="2"/>
      <c r="PW219" s="2"/>
      <c r="PX219" s="2"/>
      <c r="PY219" s="2"/>
      <c r="PZ219" s="2"/>
      <c r="QA219" s="2"/>
      <c r="QB219" s="2"/>
      <c r="QC219" s="2"/>
      <c r="QD219" s="2"/>
      <c r="QE219" s="2"/>
      <c r="QF219" s="2"/>
      <c r="QG219" s="2"/>
      <c r="QH219" s="2"/>
      <c r="QI219" s="2"/>
      <c r="QJ219" s="2"/>
      <c r="QK219" s="2"/>
      <c r="QL219" s="2"/>
      <c r="QM219" s="2"/>
      <c r="QN219" s="2"/>
      <c r="QO219" s="2"/>
      <c r="QP219" s="2"/>
      <c r="QQ219" s="2"/>
      <c r="QR219" s="2"/>
      <c r="QS219" s="2"/>
      <c r="QT219" s="2"/>
      <c r="QU219" s="2"/>
      <c r="QV219" s="2"/>
      <c r="QW219" s="2"/>
      <c r="QX219" s="2"/>
      <c r="QY219" s="2"/>
      <c r="QZ219" s="2"/>
      <c r="RA219" s="2"/>
      <c r="RB219" s="2"/>
      <c r="RC219" s="2"/>
      <c r="RD219" s="2"/>
      <c r="RE219" s="2"/>
      <c r="RF219" s="2"/>
      <c r="RG219" s="2"/>
      <c r="RH219" s="2"/>
      <c r="RI219" s="2"/>
      <c r="RJ219" s="2"/>
      <c r="RK219" s="2"/>
      <c r="RL219" s="2"/>
      <c r="RM219" s="2"/>
      <c r="RN219" s="2"/>
      <c r="RO219" s="2"/>
      <c r="RP219" s="2"/>
      <c r="RQ219" s="2"/>
      <c r="RR219" s="2"/>
      <c r="RS219" s="2"/>
      <c r="RT219" s="2"/>
      <c r="RU219" s="2"/>
      <c r="RV219" s="2"/>
      <c r="RW219" s="2"/>
    </row>
    <row r="220" spans="1:491" ht="15.75">
      <c r="A220" s="207"/>
      <c r="B220" s="192"/>
      <c r="C220" s="10" t="s">
        <v>4</v>
      </c>
      <c r="D220" s="148">
        <v>3000</v>
      </c>
      <c r="E220" s="148">
        <v>1333.75</v>
      </c>
      <c r="F220" s="111">
        <f t="shared" si="67"/>
        <v>0.44458333333333333</v>
      </c>
      <c r="G220" s="10" t="s">
        <v>133</v>
      </c>
      <c r="H220" s="19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c r="LY220" s="2"/>
      <c r="LZ220" s="2"/>
      <c r="MA220" s="2"/>
      <c r="MB220" s="2"/>
      <c r="MC220" s="2"/>
      <c r="MD220" s="2"/>
      <c r="ME220" s="2"/>
      <c r="MF220" s="2"/>
      <c r="MG220" s="2"/>
      <c r="MH220" s="2"/>
      <c r="MI220" s="2"/>
      <c r="MJ220" s="2"/>
      <c r="MK220" s="2"/>
      <c r="ML220" s="2"/>
      <c r="MM220" s="2"/>
      <c r="MN220" s="2"/>
      <c r="MO220" s="2"/>
      <c r="MP220" s="2"/>
      <c r="MQ220" s="2"/>
      <c r="MR220" s="2"/>
      <c r="MS220" s="2"/>
      <c r="MT220" s="2"/>
      <c r="MU220" s="2"/>
      <c r="MV220" s="2"/>
      <c r="MW220" s="2"/>
      <c r="MX220" s="2"/>
      <c r="MY220" s="2"/>
      <c r="MZ220" s="2"/>
      <c r="NA220" s="2"/>
      <c r="NB220" s="2"/>
      <c r="NC220" s="2"/>
      <c r="ND220" s="2"/>
      <c r="NE220" s="2"/>
      <c r="NF220" s="2"/>
      <c r="NG220" s="2"/>
      <c r="NH220" s="2"/>
      <c r="NI220" s="2"/>
      <c r="NJ220" s="2"/>
      <c r="NK220" s="2"/>
      <c r="NL220" s="2"/>
      <c r="NM220" s="2"/>
      <c r="NN220" s="2"/>
      <c r="NO220" s="2"/>
      <c r="NP220" s="2"/>
      <c r="NQ220" s="2"/>
      <c r="NR220" s="2"/>
      <c r="NS220" s="2"/>
      <c r="NT220" s="2"/>
      <c r="NU220" s="2"/>
      <c r="NV220" s="2"/>
      <c r="NW220" s="2"/>
      <c r="NX220" s="2"/>
      <c r="NY220" s="2"/>
      <c r="NZ220" s="2"/>
      <c r="OA220" s="2"/>
      <c r="OB220" s="2"/>
      <c r="OC220" s="2"/>
      <c r="OD220" s="2"/>
      <c r="OE220" s="2"/>
      <c r="OF220" s="2"/>
      <c r="OG220" s="2"/>
      <c r="OH220" s="2"/>
      <c r="OI220" s="2"/>
      <c r="OJ220" s="2"/>
      <c r="OK220" s="2"/>
      <c r="OL220" s="2"/>
      <c r="OM220" s="2"/>
      <c r="ON220" s="2"/>
      <c r="OO220" s="2"/>
      <c r="OP220" s="2"/>
      <c r="OQ220" s="2"/>
      <c r="OR220" s="2"/>
      <c r="OS220" s="2"/>
      <c r="OT220" s="2"/>
      <c r="OU220" s="2"/>
      <c r="OV220" s="2"/>
      <c r="OW220" s="2"/>
      <c r="OX220" s="2"/>
      <c r="OY220" s="2"/>
      <c r="OZ220" s="2"/>
      <c r="PA220" s="2"/>
      <c r="PB220" s="2"/>
      <c r="PC220" s="2"/>
      <c r="PD220" s="2"/>
      <c r="PE220" s="2"/>
      <c r="PF220" s="2"/>
      <c r="PG220" s="2"/>
      <c r="PH220" s="2"/>
      <c r="PI220" s="2"/>
      <c r="PJ220" s="2"/>
      <c r="PK220" s="2"/>
      <c r="PL220" s="2"/>
      <c r="PM220" s="2"/>
      <c r="PN220" s="2"/>
      <c r="PO220" s="2"/>
      <c r="PP220" s="2"/>
      <c r="PQ220" s="2"/>
      <c r="PR220" s="2"/>
      <c r="PS220" s="2"/>
      <c r="PT220" s="2"/>
      <c r="PU220" s="2"/>
      <c r="PV220" s="2"/>
      <c r="PW220" s="2"/>
      <c r="PX220" s="2"/>
      <c r="PY220" s="2"/>
      <c r="PZ220" s="2"/>
      <c r="QA220" s="2"/>
      <c r="QB220" s="2"/>
      <c r="QC220" s="2"/>
      <c r="QD220" s="2"/>
      <c r="QE220" s="2"/>
      <c r="QF220" s="2"/>
      <c r="QG220" s="2"/>
      <c r="QH220" s="2"/>
      <c r="QI220" s="2"/>
      <c r="QJ220" s="2"/>
      <c r="QK220" s="2"/>
      <c r="QL220" s="2"/>
      <c r="QM220" s="2"/>
      <c r="QN220" s="2"/>
      <c r="QO220" s="2"/>
      <c r="QP220" s="2"/>
      <c r="QQ220" s="2"/>
      <c r="QR220" s="2"/>
      <c r="QS220" s="2"/>
      <c r="QT220" s="2"/>
      <c r="QU220" s="2"/>
      <c r="QV220" s="2"/>
      <c r="QW220" s="2"/>
      <c r="QX220" s="2"/>
      <c r="QY220" s="2"/>
      <c r="QZ220" s="2"/>
      <c r="RA220" s="2"/>
      <c r="RB220" s="2"/>
      <c r="RC220" s="2"/>
      <c r="RD220" s="2"/>
      <c r="RE220" s="2"/>
      <c r="RF220" s="2"/>
      <c r="RG220" s="2"/>
      <c r="RH220" s="2"/>
      <c r="RI220" s="2"/>
      <c r="RJ220" s="2"/>
      <c r="RK220" s="2"/>
      <c r="RL220" s="2"/>
      <c r="RM220" s="2"/>
      <c r="RN220" s="2"/>
      <c r="RO220" s="2"/>
      <c r="RP220" s="2"/>
      <c r="RQ220" s="2"/>
      <c r="RR220" s="2"/>
      <c r="RS220" s="2"/>
      <c r="RT220" s="2"/>
      <c r="RU220" s="2"/>
      <c r="RV220" s="2"/>
      <c r="RW220" s="2"/>
    </row>
    <row r="221" spans="1:491" ht="88.5" customHeight="1">
      <c r="A221" s="208"/>
      <c r="B221" s="193"/>
      <c r="C221" s="10" t="s">
        <v>5</v>
      </c>
      <c r="D221" s="148">
        <v>0</v>
      </c>
      <c r="E221" s="148">
        <v>0</v>
      </c>
      <c r="F221" s="111" t="e">
        <f t="shared" si="67"/>
        <v>#DIV/0!</v>
      </c>
      <c r="G221" s="10" t="s">
        <v>133</v>
      </c>
      <c r="H221" s="193"/>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c r="MI221" s="2"/>
      <c r="MJ221" s="2"/>
      <c r="MK221" s="2"/>
      <c r="ML221" s="2"/>
      <c r="MM221" s="2"/>
      <c r="MN221" s="2"/>
      <c r="MO221" s="2"/>
      <c r="MP221" s="2"/>
      <c r="MQ221" s="2"/>
      <c r="MR221" s="2"/>
      <c r="MS221" s="2"/>
      <c r="MT221" s="2"/>
      <c r="MU221" s="2"/>
      <c r="MV221" s="2"/>
      <c r="MW221" s="2"/>
      <c r="MX221" s="2"/>
      <c r="MY221" s="2"/>
      <c r="MZ221" s="2"/>
      <c r="NA221" s="2"/>
      <c r="NB221" s="2"/>
      <c r="NC221" s="2"/>
      <c r="ND221" s="2"/>
      <c r="NE221" s="2"/>
      <c r="NF221" s="2"/>
      <c r="NG221" s="2"/>
      <c r="NH221" s="2"/>
      <c r="NI221" s="2"/>
      <c r="NJ221" s="2"/>
      <c r="NK221" s="2"/>
      <c r="NL221" s="2"/>
      <c r="NM221" s="2"/>
      <c r="NN221" s="2"/>
      <c r="NO221" s="2"/>
      <c r="NP221" s="2"/>
      <c r="NQ221" s="2"/>
      <c r="NR221" s="2"/>
      <c r="NS221" s="2"/>
      <c r="NT221" s="2"/>
      <c r="NU221" s="2"/>
      <c r="NV221" s="2"/>
      <c r="NW221" s="2"/>
      <c r="NX221" s="2"/>
      <c r="NY221" s="2"/>
      <c r="NZ221" s="2"/>
      <c r="OA221" s="2"/>
      <c r="OB221" s="2"/>
      <c r="OC221" s="2"/>
      <c r="OD221" s="2"/>
      <c r="OE221" s="2"/>
      <c r="OF221" s="2"/>
      <c r="OG221" s="2"/>
      <c r="OH221" s="2"/>
      <c r="OI221" s="2"/>
      <c r="OJ221" s="2"/>
      <c r="OK221" s="2"/>
      <c r="OL221" s="2"/>
      <c r="OM221" s="2"/>
      <c r="ON221" s="2"/>
      <c r="OO221" s="2"/>
      <c r="OP221" s="2"/>
      <c r="OQ221" s="2"/>
      <c r="OR221" s="2"/>
      <c r="OS221" s="2"/>
      <c r="OT221" s="2"/>
      <c r="OU221" s="2"/>
      <c r="OV221" s="2"/>
      <c r="OW221" s="2"/>
      <c r="OX221" s="2"/>
      <c r="OY221" s="2"/>
      <c r="OZ221" s="2"/>
      <c r="PA221" s="2"/>
      <c r="PB221" s="2"/>
      <c r="PC221" s="2"/>
      <c r="PD221" s="2"/>
      <c r="PE221" s="2"/>
      <c r="PF221" s="2"/>
      <c r="PG221" s="2"/>
      <c r="PH221" s="2"/>
      <c r="PI221" s="2"/>
      <c r="PJ221" s="2"/>
      <c r="PK221" s="2"/>
      <c r="PL221" s="2"/>
      <c r="PM221" s="2"/>
      <c r="PN221" s="2"/>
      <c r="PO221" s="2"/>
      <c r="PP221" s="2"/>
      <c r="PQ221" s="2"/>
      <c r="PR221" s="2"/>
      <c r="PS221" s="2"/>
      <c r="PT221" s="2"/>
      <c r="PU221" s="2"/>
      <c r="PV221" s="2"/>
      <c r="PW221" s="2"/>
      <c r="PX221" s="2"/>
      <c r="PY221" s="2"/>
      <c r="PZ221" s="2"/>
      <c r="QA221" s="2"/>
      <c r="QB221" s="2"/>
      <c r="QC221" s="2"/>
      <c r="QD221" s="2"/>
      <c r="QE221" s="2"/>
      <c r="QF221" s="2"/>
      <c r="QG221" s="2"/>
      <c r="QH221" s="2"/>
      <c r="QI221" s="2"/>
      <c r="QJ221" s="2"/>
      <c r="QK221" s="2"/>
      <c r="QL221" s="2"/>
      <c r="QM221" s="2"/>
      <c r="QN221" s="2"/>
      <c r="QO221" s="2"/>
      <c r="QP221" s="2"/>
      <c r="QQ221" s="2"/>
      <c r="QR221" s="2"/>
      <c r="QS221" s="2"/>
      <c r="QT221" s="2"/>
      <c r="QU221" s="2"/>
      <c r="QV221" s="2"/>
      <c r="QW221" s="2"/>
      <c r="QX221" s="2"/>
      <c r="QY221" s="2"/>
      <c r="QZ221" s="2"/>
      <c r="RA221" s="2"/>
      <c r="RB221" s="2"/>
      <c r="RC221" s="2"/>
      <c r="RD221" s="2"/>
      <c r="RE221" s="2"/>
      <c r="RF221" s="2"/>
      <c r="RG221" s="2"/>
      <c r="RH221" s="2"/>
      <c r="RI221" s="2"/>
      <c r="RJ221" s="2"/>
      <c r="RK221" s="2"/>
      <c r="RL221" s="2"/>
      <c r="RM221" s="2"/>
      <c r="RN221" s="2"/>
      <c r="RO221" s="2"/>
      <c r="RP221" s="2"/>
      <c r="RQ221" s="2"/>
      <c r="RR221" s="2"/>
      <c r="RS221" s="2"/>
      <c r="RT221" s="2"/>
      <c r="RU221" s="2"/>
      <c r="RV221" s="2"/>
      <c r="RW221" s="2"/>
    </row>
  </sheetData>
  <mergeCells count="162">
    <mergeCell ref="H142:H145"/>
    <mergeCell ref="H134:H137"/>
    <mergeCell ref="H138:H141"/>
    <mergeCell ref="H82:H85"/>
    <mergeCell ref="H86:H89"/>
    <mergeCell ref="H98:H101"/>
    <mergeCell ref="H102:H113"/>
    <mergeCell ref="H114:H117"/>
    <mergeCell ref="H194:H197"/>
    <mergeCell ref="H158:H161"/>
    <mergeCell ref="H162:H165"/>
    <mergeCell ref="H170:H173"/>
    <mergeCell ref="H182:H185"/>
    <mergeCell ref="H186:H189"/>
    <mergeCell ref="H78:H81"/>
    <mergeCell ref="A54:A57"/>
    <mergeCell ref="B54:B57"/>
    <mergeCell ref="A62:A65"/>
    <mergeCell ref="B62:B65"/>
    <mergeCell ref="A70:A73"/>
    <mergeCell ref="B70:B73"/>
    <mergeCell ref="A26:A29"/>
    <mergeCell ref="B26:B29"/>
    <mergeCell ref="A66:A69"/>
    <mergeCell ref="B66:B69"/>
    <mergeCell ref="H66:H69"/>
    <mergeCell ref="A58:A61"/>
    <mergeCell ref="B58:B61"/>
    <mergeCell ref="H58:H61"/>
    <mergeCell ref="H18:H21"/>
    <mergeCell ref="H22:H25"/>
    <mergeCell ref="H26:H29"/>
    <mergeCell ref="H30:H33"/>
    <mergeCell ref="H34:H37"/>
    <mergeCell ref="H38:H41"/>
    <mergeCell ref="H46:H49"/>
    <mergeCell ref="H50:H53"/>
    <mergeCell ref="H54:H57"/>
    <mergeCell ref="A186:A189"/>
    <mergeCell ref="B186:B189"/>
    <mergeCell ref="A190:A193"/>
    <mergeCell ref="B190:B193"/>
    <mergeCell ref="A194:A197"/>
    <mergeCell ref="B194:B197"/>
    <mergeCell ref="H174:H177"/>
    <mergeCell ref="A178:A181"/>
    <mergeCell ref="A30:A33"/>
    <mergeCell ref="B30:B33"/>
    <mergeCell ref="A34:A37"/>
    <mergeCell ref="B34:B37"/>
    <mergeCell ref="A38:A41"/>
    <mergeCell ref="B38:B41"/>
    <mergeCell ref="A42:A45"/>
    <mergeCell ref="B42:B45"/>
    <mergeCell ref="A46:A49"/>
    <mergeCell ref="B46:B49"/>
    <mergeCell ref="A158:A161"/>
    <mergeCell ref="B158:B161"/>
    <mergeCell ref="A162:A165"/>
    <mergeCell ref="B162:B165"/>
    <mergeCell ref="H62:H65"/>
    <mergeCell ref="H70:H73"/>
    <mergeCell ref="A210:A213"/>
    <mergeCell ref="B210:B213"/>
    <mergeCell ref="A214:A217"/>
    <mergeCell ref="B214:B217"/>
    <mergeCell ref="A218:A221"/>
    <mergeCell ref="B218:B221"/>
    <mergeCell ref="H198:H201"/>
    <mergeCell ref="A202:A205"/>
    <mergeCell ref="B202:B205"/>
    <mergeCell ref="A206:A209"/>
    <mergeCell ref="B206:B209"/>
    <mergeCell ref="A198:A201"/>
    <mergeCell ref="B198:B201"/>
    <mergeCell ref="G198:G201"/>
    <mergeCell ref="H206:H209"/>
    <mergeCell ref="H210:H213"/>
    <mergeCell ref="H218:H221"/>
    <mergeCell ref="B178:B181"/>
    <mergeCell ref="A182:A185"/>
    <mergeCell ref="B182:B185"/>
    <mergeCell ref="A174:A177"/>
    <mergeCell ref="B174:B177"/>
    <mergeCell ref="G174:G177"/>
    <mergeCell ref="A166:A169"/>
    <mergeCell ref="B166:B169"/>
    <mergeCell ref="A170:A173"/>
    <mergeCell ref="B170:B173"/>
    <mergeCell ref="G146:G149"/>
    <mergeCell ref="H146:H149"/>
    <mergeCell ref="A150:A153"/>
    <mergeCell ref="B150:B153"/>
    <mergeCell ref="A154:A157"/>
    <mergeCell ref="B154:B157"/>
    <mergeCell ref="H154:H157"/>
    <mergeCell ref="A122:A125"/>
    <mergeCell ref="B122:B125"/>
    <mergeCell ref="A146:A149"/>
    <mergeCell ref="B146:B149"/>
    <mergeCell ref="A126:A129"/>
    <mergeCell ref="B126:B129"/>
    <mergeCell ref="A130:A133"/>
    <mergeCell ref="B130:B133"/>
    <mergeCell ref="A134:A137"/>
    <mergeCell ref="B134:B137"/>
    <mergeCell ref="A138:A141"/>
    <mergeCell ref="B138:B141"/>
    <mergeCell ref="A142:A145"/>
    <mergeCell ref="B142:B145"/>
    <mergeCell ref="H122:H125"/>
    <mergeCell ref="H126:H129"/>
    <mergeCell ref="H130:H133"/>
    <mergeCell ref="A98:A101"/>
    <mergeCell ref="B98:B101"/>
    <mergeCell ref="A114:A117"/>
    <mergeCell ref="B114:B117"/>
    <mergeCell ref="A118:A121"/>
    <mergeCell ref="B118:B121"/>
    <mergeCell ref="A102:A105"/>
    <mergeCell ref="B102:B105"/>
    <mergeCell ref="A106:A109"/>
    <mergeCell ref="B106:B109"/>
    <mergeCell ref="A110:A113"/>
    <mergeCell ref="B110:B113"/>
    <mergeCell ref="A90:A93"/>
    <mergeCell ref="B90:B93"/>
    <mergeCell ref="G90:G93"/>
    <mergeCell ref="H90:H93"/>
    <mergeCell ref="A94:A97"/>
    <mergeCell ref="B94:B97"/>
    <mergeCell ref="A2:H2"/>
    <mergeCell ref="A4:A5"/>
    <mergeCell ref="B4:B5"/>
    <mergeCell ref="C4:E4"/>
    <mergeCell ref="F4:F5"/>
    <mergeCell ref="G4:G5"/>
    <mergeCell ref="H4:H5"/>
    <mergeCell ref="G6:G9"/>
    <mergeCell ref="H6:H9"/>
    <mergeCell ref="A10:A13"/>
    <mergeCell ref="B10:B13"/>
    <mergeCell ref="G10:G13"/>
    <mergeCell ref="H10:H13"/>
    <mergeCell ref="A6:A9"/>
    <mergeCell ref="B6:B9"/>
    <mergeCell ref="A22:A25"/>
    <mergeCell ref="B22:B25"/>
    <mergeCell ref="A18:A21"/>
    <mergeCell ref="B18:B21"/>
    <mergeCell ref="A14:A17"/>
    <mergeCell ref="B14:B17"/>
    <mergeCell ref="A86:A89"/>
    <mergeCell ref="B86:B89"/>
    <mergeCell ref="A74:A77"/>
    <mergeCell ref="A78:A81"/>
    <mergeCell ref="B74:B77"/>
    <mergeCell ref="B78:B81"/>
    <mergeCell ref="A82:A85"/>
    <mergeCell ref="B82:B85"/>
    <mergeCell ref="A50:A53"/>
    <mergeCell ref="B50:B53"/>
  </mergeCells>
  <dataValidations count="1">
    <dataValidation type="decimal" operator="greaterThanOrEqual" allowBlank="1" showInputMessage="1" showErrorMessage="1" sqref="E213 E197 E185 E189 E89 E145 E141 E137 E133 E129 E125 E73 E85 E81 E221 E69 E53 E49 E41 E37 E33 E29 E25 E21 E105 E109 E113 E117 E157 E161 E165 E173 E209 E65 E57 E61">
      <formula1>0</formula1>
    </dataValidation>
  </dataValidations>
  <pageMargins left="0.31496062992125984" right="0.11811023622047245" top="0.15748031496062992" bottom="0.35433070866141736" header="0.31496062992125984" footer="0.31496062992125984"/>
  <pageSetup paperSize="9" scale="60"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sheetPr>
    <tabColor rgb="FF00B050"/>
    <outlinePr summaryBelow="0"/>
  </sheetPr>
  <dimension ref="A1:AI89"/>
  <sheetViews>
    <sheetView showGridLines="0" zoomScale="90" zoomScaleNormal="90" zoomScaleSheetLayoutView="110" workbookViewId="0">
      <pane xSplit="1" ySplit="5" topLeftCell="B71" activePane="bottomRight" state="frozen"/>
      <selection pane="topRight" activeCell="B1" sqref="B1"/>
      <selection pane="bottomLeft" activeCell="A6" sqref="A6"/>
      <selection pane="bottomRight" activeCell="I73" sqref="I73"/>
    </sheetView>
  </sheetViews>
  <sheetFormatPr defaultColWidth="10.140625" defaultRowHeight="11.25" outlineLevelRow="2"/>
  <cols>
    <col min="1" max="1" width="6" style="61" customWidth="1"/>
    <col min="2" max="2" width="34" style="37" customWidth="1"/>
    <col min="3" max="3" width="9" style="37" customWidth="1"/>
    <col min="4" max="4" width="6.85546875" style="37" customWidth="1"/>
    <col min="5" max="5" width="7" style="37" customWidth="1"/>
    <col min="6" max="6" width="8.85546875" style="37" customWidth="1"/>
    <col min="7" max="7" width="11.140625" style="37" customWidth="1"/>
    <col min="8" max="9" width="31.5703125" style="37" customWidth="1"/>
    <col min="10" max="10" width="16.42578125" style="65" customWidth="1"/>
    <col min="11" max="11" width="7.42578125" style="53" hidden="1" customWidth="1"/>
    <col min="12" max="12" width="8.140625" style="53" hidden="1" customWidth="1"/>
    <col min="13" max="13" width="7.140625" style="53" hidden="1" customWidth="1"/>
    <col min="14" max="15" width="5.85546875" style="27" hidden="1" customWidth="1"/>
    <col min="16" max="16" width="9.5703125" style="74" hidden="1" customWidth="1"/>
    <col min="17" max="18" width="11.7109375" style="74" hidden="1" customWidth="1"/>
    <col min="19" max="20" width="12.85546875" style="74" hidden="1" customWidth="1"/>
    <col min="21" max="21" width="11.140625" style="74" hidden="1" customWidth="1"/>
    <col min="22" max="23" width="8.42578125" style="27" hidden="1" customWidth="1"/>
    <col min="24" max="26" width="8.42578125" style="69" hidden="1" customWidth="1"/>
    <col min="27" max="27" width="7.5703125" style="35" hidden="1" customWidth="1"/>
    <col min="28" max="28" width="7.5703125" style="36" hidden="1" customWidth="1"/>
    <col min="29" max="29" width="5.42578125" style="37" hidden="1" customWidth="1"/>
    <col min="30" max="35" width="10.140625" style="37" hidden="1" customWidth="1"/>
    <col min="36" max="51" width="10.140625" style="37" customWidth="1"/>
    <col min="52" max="16384" width="10.140625" style="37"/>
  </cols>
  <sheetData>
    <row r="1" spans="1:35" s="22" customFormat="1">
      <c r="A1" s="20"/>
      <c r="B1" s="21"/>
      <c r="C1" s="21"/>
      <c r="D1" s="24"/>
      <c r="E1" s="21"/>
      <c r="F1" s="21"/>
      <c r="G1" s="23"/>
      <c r="H1" s="21"/>
      <c r="I1" s="24"/>
      <c r="J1" s="182" t="s">
        <v>57</v>
      </c>
      <c r="K1" s="25"/>
      <c r="L1" s="25"/>
      <c r="M1" s="26"/>
      <c r="N1" s="24"/>
      <c r="O1" s="24"/>
      <c r="P1" s="73"/>
      <c r="Q1" s="74">
        <f>'[1]4. Оценка'!D9</f>
        <v>40</v>
      </c>
      <c r="R1" s="75">
        <f>COUNTIFS(AA9:AA14,"&gt;1,50")</f>
        <v>0</v>
      </c>
      <c r="S1" s="75">
        <f>COUNTIFS(AA9:AA14,"&gt;=0,995",AA9:AA14,"&lt;=1,5")</f>
        <v>0</v>
      </c>
      <c r="T1" s="75">
        <f>COUNTIFS(AA9:AA14,"&gt;=0,85",AA9:AA14,"&lt;0,995")</f>
        <v>0</v>
      </c>
      <c r="U1" s="75">
        <f>COUNTIFS(AA9:AA14,"&lt;0,85")</f>
        <v>1</v>
      </c>
      <c r="V1" s="27">
        <f>Q1</f>
        <v>40</v>
      </c>
      <c r="W1" s="28">
        <f>COUNTA(AB9:AB14)</f>
        <v>1</v>
      </c>
      <c r="X1" s="66">
        <f>COUNTIFS(AB9:AB14,"&gt;=1,01")</f>
        <v>0</v>
      </c>
      <c r="Y1" s="66">
        <f>COUNTIFS(AB9:AB14,"&gt;=0,99",AB9:AB14,"&lt;1,01")</f>
        <v>0</v>
      </c>
      <c r="Z1" s="67">
        <f>COUNTIFS(AB9:AB14,"&lt;0,99")</f>
        <v>0</v>
      </c>
      <c r="AA1" s="29"/>
      <c r="AB1" s="30"/>
      <c r="AI1" s="22">
        <f>SUM(R1:V1)-P1</f>
        <v>41</v>
      </c>
    </row>
    <row r="2" spans="1:35" s="22" customFormat="1" ht="49.5" customHeight="1">
      <c r="A2" s="242" t="s">
        <v>294</v>
      </c>
      <c r="B2" s="242"/>
      <c r="C2" s="242"/>
      <c r="D2" s="242"/>
      <c r="E2" s="242"/>
      <c r="F2" s="242"/>
      <c r="G2" s="242"/>
      <c r="H2" s="242"/>
      <c r="I2" s="242"/>
      <c r="J2" s="242"/>
      <c r="K2" s="12"/>
      <c r="L2" s="12"/>
      <c r="M2" s="12"/>
      <c r="N2" s="24"/>
      <c r="O2" s="24"/>
      <c r="P2" s="73"/>
      <c r="Q2" s="76" t="e">
        <f>Q1/#REF!</f>
        <v>#REF!</v>
      </c>
      <c r="R2" s="76" t="e">
        <f>R1/#REF!</f>
        <v>#REF!</v>
      </c>
      <c r="S2" s="76" t="e">
        <f>S1/#REF!</f>
        <v>#REF!</v>
      </c>
      <c r="T2" s="76" t="e">
        <f>T1/#REF!</f>
        <v>#REF!</v>
      </c>
      <c r="U2" s="76" t="e">
        <f>U1/#REF!</f>
        <v>#REF!</v>
      </c>
      <c r="V2" s="31" t="e">
        <f>V1/#REF!</f>
        <v>#REF!</v>
      </c>
      <c r="W2" s="31" t="e">
        <f>W1/#REF!</f>
        <v>#REF!</v>
      </c>
      <c r="X2" s="68">
        <f>X1/$W$1</f>
        <v>0</v>
      </c>
      <c r="Y2" s="68">
        <f>Y1/$W$1</f>
        <v>0</v>
      </c>
      <c r="Z2" s="68">
        <f>Z1/$W$1</f>
        <v>0</v>
      </c>
      <c r="AA2" s="29"/>
      <c r="AB2" s="30"/>
    </row>
    <row r="3" spans="1:35" s="22" customFormat="1">
      <c r="A3" s="32"/>
      <c r="B3" s="13"/>
      <c r="C3" s="13"/>
      <c r="D3" s="24"/>
      <c r="E3" s="13"/>
      <c r="F3" s="13"/>
      <c r="G3" s="13"/>
      <c r="H3" s="13"/>
      <c r="I3" s="24"/>
      <c r="J3" s="64"/>
      <c r="K3" s="14"/>
      <c r="L3" s="15"/>
      <c r="M3" s="16"/>
      <c r="N3" s="24"/>
      <c r="O3" s="24"/>
      <c r="P3" s="73"/>
      <c r="Q3" s="74"/>
      <c r="R3" s="74"/>
      <c r="S3" s="74"/>
      <c r="T3" s="74"/>
      <c r="U3" s="74"/>
      <c r="V3" s="27"/>
      <c r="W3" s="27"/>
      <c r="X3" s="69"/>
      <c r="Y3" s="69"/>
      <c r="Z3" s="69"/>
      <c r="AA3" s="33">
        <f>AVERAGE(L9:L14)</f>
        <v>0</v>
      </c>
      <c r="AB3" s="33" t="e">
        <f>AVERAGE(M9:M14)</f>
        <v>#REF!</v>
      </c>
    </row>
    <row r="4" spans="1:35" s="22" customFormat="1" ht="67.5">
      <c r="A4" s="243" t="s">
        <v>17</v>
      </c>
      <c r="B4" s="244" t="s">
        <v>62</v>
      </c>
      <c r="C4" s="246" t="s">
        <v>18</v>
      </c>
      <c r="D4" s="247" t="s">
        <v>19</v>
      </c>
      <c r="E4" s="248" t="s">
        <v>63</v>
      </c>
      <c r="F4" s="249"/>
      <c r="G4" s="250" t="s">
        <v>20</v>
      </c>
      <c r="H4" s="246" t="s">
        <v>21</v>
      </c>
      <c r="I4" s="246" t="s">
        <v>22</v>
      </c>
      <c r="J4" s="251" t="s">
        <v>23</v>
      </c>
      <c r="K4" s="239" t="s">
        <v>24</v>
      </c>
      <c r="L4" s="240" t="s">
        <v>25</v>
      </c>
      <c r="M4" s="240" t="s">
        <v>26</v>
      </c>
      <c r="N4" s="24"/>
      <c r="O4" s="24"/>
      <c r="P4" s="77" t="s">
        <v>27</v>
      </c>
      <c r="Q4" s="78" t="s">
        <v>28</v>
      </c>
      <c r="R4" s="79" t="s">
        <v>29</v>
      </c>
      <c r="S4" s="80" t="s">
        <v>30</v>
      </c>
      <c r="T4" s="80" t="s">
        <v>31</v>
      </c>
      <c r="U4" s="80" t="s">
        <v>32</v>
      </c>
      <c r="V4" s="34" t="s">
        <v>28</v>
      </c>
      <c r="X4" s="70" t="s">
        <v>33</v>
      </c>
      <c r="Y4" s="70" t="s">
        <v>42</v>
      </c>
      <c r="Z4" s="70" t="s">
        <v>34</v>
      </c>
      <c r="AA4" s="29"/>
      <c r="AB4" s="30"/>
    </row>
    <row r="5" spans="1:35" ht="33.75">
      <c r="A5" s="243"/>
      <c r="B5" s="245"/>
      <c r="C5" s="246"/>
      <c r="D5" s="247"/>
      <c r="E5" s="176" t="s">
        <v>61</v>
      </c>
      <c r="F5" s="183" t="s">
        <v>293</v>
      </c>
      <c r="G5" s="250"/>
      <c r="H5" s="246" t="s">
        <v>35</v>
      </c>
      <c r="I5" s="246" t="s">
        <v>35</v>
      </c>
      <c r="J5" s="252" t="s">
        <v>36</v>
      </c>
      <c r="K5" s="239"/>
      <c r="L5" s="240"/>
      <c r="M5" s="240"/>
      <c r="P5" s="77" t="e">
        <f>Q5+R5+S5+T5+U5</f>
        <v>#REF!</v>
      </c>
      <c r="Q5" s="81" t="e">
        <f>Q84</f>
        <v>#REF!</v>
      </c>
      <c r="R5" s="81" t="e">
        <f t="shared" ref="R5:Z5" si="0">R84</f>
        <v>#REF!</v>
      </c>
      <c r="S5" s="81" t="e">
        <f>S84</f>
        <v>#REF!</v>
      </c>
      <c r="T5" s="81" t="e">
        <f>T84</f>
        <v>#REF!</v>
      </c>
      <c r="U5" s="81" t="e">
        <f t="shared" si="0"/>
        <v>#REF!</v>
      </c>
      <c r="V5" s="81" t="e">
        <f>V84</f>
        <v>#REF!</v>
      </c>
      <c r="W5" s="81" t="e">
        <f t="shared" si="0"/>
        <v>#REF!</v>
      </c>
      <c r="X5" s="81" t="e">
        <f t="shared" si="0"/>
        <v>#REF!</v>
      </c>
      <c r="Y5" s="81" t="e">
        <f t="shared" si="0"/>
        <v>#REF!</v>
      </c>
      <c r="Z5" s="81" t="e">
        <f t="shared" si="0"/>
        <v>#REF!</v>
      </c>
    </row>
    <row r="6" spans="1:35" s="22" customFormat="1" ht="33.75" customHeight="1">
      <c r="A6" s="38">
        <v>1</v>
      </c>
      <c r="B6" s="241" t="s">
        <v>138</v>
      </c>
      <c r="C6" s="241"/>
      <c r="D6" s="241"/>
      <c r="E6" s="241"/>
      <c r="F6" s="241"/>
      <c r="G6" s="39"/>
      <c r="H6" s="40"/>
      <c r="I6" s="41"/>
      <c r="J6" s="42"/>
      <c r="K6" s="43"/>
      <c r="L6" s="26"/>
      <c r="M6" s="26"/>
      <c r="N6" s="24"/>
      <c r="O6" s="24"/>
      <c r="P6" s="82">
        <f>Q6+R6+S6+T6+U6</f>
        <v>5</v>
      </c>
      <c r="Q6" s="73">
        <v>4</v>
      </c>
      <c r="R6" s="82">
        <f>COUNTIFS(AA9:AA14,"&gt;1,50")</f>
        <v>0</v>
      </c>
      <c r="S6" s="82">
        <f>COUNTIFS(AA9:AA14,"&gt;=0,995",AA9:AA14,"&lt;=1,5")</f>
        <v>0</v>
      </c>
      <c r="T6" s="82">
        <f>COUNTIFS(AA9:AA14,"&gt;=0,85",AA9:AA14,"&lt;0,995")</f>
        <v>0</v>
      </c>
      <c r="U6" s="82">
        <f>COUNTIFS(AA9:AA14,"&lt;0,85")</f>
        <v>1</v>
      </c>
      <c r="V6" s="24">
        <v>4</v>
      </c>
      <c r="X6" s="71">
        <f>COUNTIFS(AB9:AB14,"&gt;=1,01")</f>
        <v>0</v>
      </c>
      <c r="Y6" s="71">
        <f>COUNTIFS(AB9:AB14,"&gt;=0,99",AB9:AB14,"&lt;1,01")</f>
        <v>0</v>
      </c>
      <c r="Z6" s="72">
        <f>COUNTIFS(AB9:AB14,"&lt;0,99")</f>
        <v>0</v>
      </c>
      <c r="AA6" s="47"/>
      <c r="AB6" s="47"/>
      <c r="AI6" s="22">
        <f>SUM(R6:V6)-P6</f>
        <v>0</v>
      </c>
    </row>
    <row r="7" spans="1:35" s="22" customFormat="1">
      <c r="A7" s="49"/>
      <c r="B7" s="236" t="s">
        <v>65</v>
      </c>
      <c r="C7" s="237"/>
      <c r="D7" s="237"/>
      <c r="E7" s="237"/>
      <c r="F7" s="238"/>
      <c r="G7" s="50"/>
      <c r="H7" s="128"/>
      <c r="I7" s="51"/>
      <c r="J7" s="52"/>
      <c r="K7" s="43"/>
      <c r="L7" s="26"/>
      <c r="M7" s="26"/>
      <c r="N7" s="24"/>
      <c r="O7" s="24"/>
      <c r="P7" s="126"/>
      <c r="Q7" s="73"/>
      <c r="R7" s="126"/>
      <c r="S7" s="126"/>
      <c r="T7" s="126"/>
      <c r="U7" s="126"/>
      <c r="V7" s="24"/>
      <c r="X7" s="127"/>
      <c r="Y7" s="127"/>
      <c r="Z7" s="127"/>
      <c r="AA7" s="47"/>
      <c r="AB7" s="47"/>
    </row>
    <row r="8" spans="1:35" s="22" customFormat="1" ht="24.75" customHeight="1">
      <c r="A8" s="129"/>
      <c r="B8" s="233" t="s">
        <v>164</v>
      </c>
      <c r="C8" s="234"/>
      <c r="D8" s="234"/>
      <c r="E8" s="234"/>
      <c r="F8" s="235"/>
      <c r="G8" s="130"/>
      <c r="H8" s="131"/>
      <c r="I8" s="132"/>
      <c r="J8" s="133"/>
      <c r="K8" s="43"/>
      <c r="L8" s="26"/>
      <c r="M8" s="26"/>
      <c r="N8" s="24"/>
      <c r="O8" s="24"/>
      <c r="P8" s="126"/>
      <c r="Q8" s="73"/>
      <c r="R8" s="126"/>
      <c r="S8" s="126"/>
      <c r="T8" s="126"/>
      <c r="U8" s="126"/>
      <c r="V8" s="24"/>
      <c r="X8" s="127"/>
      <c r="Y8" s="127"/>
      <c r="Z8" s="127"/>
      <c r="AA8" s="47"/>
      <c r="AB8" s="47"/>
    </row>
    <row r="9" spans="1:35" ht="85.5" customHeight="1" outlineLevel="2">
      <c r="A9" s="18" t="s">
        <v>59</v>
      </c>
      <c r="B9" s="112" t="s">
        <v>139</v>
      </c>
      <c r="C9" s="44" t="s">
        <v>140</v>
      </c>
      <c r="D9" s="177" t="s">
        <v>37</v>
      </c>
      <c r="E9" s="44">
        <v>20</v>
      </c>
      <c r="F9" s="48">
        <v>0</v>
      </c>
      <c r="G9" s="45">
        <f>F9/E9</f>
        <v>0</v>
      </c>
      <c r="H9" s="46" t="s">
        <v>314</v>
      </c>
      <c r="I9" s="46" t="s">
        <v>327</v>
      </c>
      <c r="J9" s="46" t="s">
        <v>232</v>
      </c>
      <c r="K9" s="46"/>
      <c r="L9" s="17">
        <f>IF(G9&gt;1,1,G9)</f>
        <v>0</v>
      </c>
      <c r="M9" s="17" t="e">
        <f>IF(#REF!&gt;1.25,1.25,#REF!)</f>
        <v>#REF!</v>
      </c>
      <c r="AA9" s="47">
        <f>G9</f>
        <v>0</v>
      </c>
      <c r="AB9" s="47" t="e">
        <f>#REF!</f>
        <v>#REF!</v>
      </c>
    </row>
    <row r="10" spans="1:35" ht="126" customHeight="1" outlineLevel="2">
      <c r="A10" s="18" t="s">
        <v>60</v>
      </c>
      <c r="B10" s="112" t="s">
        <v>141</v>
      </c>
      <c r="C10" s="44" t="s">
        <v>142</v>
      </c>
      <c r="D10" s="177" t="s">
        <v>37</v>
      </c>
      <c r="E10" s="44">
        <v>26.43</v>
      </c>
      <c r="F10" s="48">
        <v>0</v>
      </c>
      <c r="G10" s="45">
        <f>F10/E10</f>
        <v>0</v>
      </c>
      <c r="H10" s="46" t="s">
        <v>337</v>
      </c>
      <c r="I10" s="46" t="s">
        <v>327</v>
      </c>
      <c r="J10" s="46" t="s">
        <v>133</v>
      </c>
      <c r="K10" s="46"/>
      <c r="L10" s="17"/>
      <c r="M10" s="17"/>
      <c r="AA10" s="47"/>
      <c r="AB10" s="47"/>
    </row>
    <row r="11" spans="1:35" ht="128.25" customHeight="1" outlineLevel="2">
      <c r="A11" s="18" t="s">
        <v>14</v>
      </c>
      <c r="B11" s="112" t="s">
        <v>143</v>
      </c>
      <c r="C11" s="44" t="s">
        <v>142</v>
      </c>
      <c r="D11" s="177" t="s">
        <v>37</v>
      </c>
      <c r="E11" s="44">
        <v>3.35</v>
      </c>
      <c r="F11" s="48">
        <v>0</v>
      </c>
      <c r="G11" s="45">
        <f>F11/E11</f>
        <v>0</v>
      </c>
      <c r="H11" s="46" t="s">
        <v>337</v>
      </c>
      <c r="I11" s="46" t="s">
        <v>327</v>
      </c>
      <c r="J11" s="46" t="s">
        <v>133</v>
      </c>
      <c r="K11" s="46"/>
      <c r="L11" s="17"/>
      <c r="M11" s="17"/>
      <c r="AA11" s="47"/>
      <c r="AB11" s="47"/>
    </row>
    <row r="12" spans="1:35" ht="73.5" customHeight="1" outlineLevel="2">
      <c r="A12" s="18" t="s">
        <v>15</v>
      </c>
      <c r="B12" s="112" t="s">
        <v>144</v>
      </c>
      <c r="C12" s="44" t="s">
        <v>142</v>
      </c>
      <c r="D12" s="177" t="s">
        <v>37</v>
      </c>
      <c r="E12" s="44">
        <v>11</v>
      </c>
      <c r="F12" s="189">
        <v>11</v>
      </c>
      <c r="G12" s="45">
        <f t="shared" ref="G12" si="1">F12/E12</f>
        <v>1</v>
      </c>
      <c r="H12" s="46"/>
      <c r="I12" s="46" t="s">
        <v>338</v>
      </c>
      <c r="J12" s="46" t="s">
        <v>133</v>
      </c>
      <c r="K12" s="46"/>
      <c r="L12" s="17"/>
      <c r="M12" s="17"/>
      <c r="AA12" s="47"/>
      <c r="AB12" s="47"/>
    </row>
    <row r="13" spans="1:35" ht="84.75" customHeight="1" outlineLevel="2">
      <c r="A13" s="18" t="s">
        <v>16</v>
      </c>
      <c r="B13" s="112" t="s">
        <v>146</v>
      </c>
      <c r="C13" s="44" t="s">
        <v>145</v>
      </c>
      <c r="D13" s="177" t="s">
        <v>37</v>
      </c>
      <c r="E13" s="44">
        <v>7.7</v>
      </c>
      <c r="F13" s="187">
        <v>6.6319999999999997</v>
      </c>
      <c r="G13" s="45">
        <f t="shared" ref="G13:G14" si="2">F13/E13</f>
        <v>0.86129870129870123</v>
      </c>
      <c r="H13" s="46" t="s">
        <v>231</v>
      </c>
      <c r="I13" s="46" t="s">
        <v>328</v>
      </c>
      <c r="J13" s="46" t="s">
        <v>133</v>
      </c>
      <c r="K13" s="46"/>
      <c r="L13" s="17"/>
      <c r="M13" s="17"/>
      <c r="AA13" s="47"/>
      <c r="AB13" s="47"/>
    </row>
    <row r="14" spans="1:35" ht="174.75" customHeight="1" outlineLevel="2">
      <c r="A14" s="18" t="s">
        <v>147</v>
      </c>
      <c r="B14" s="112" t="s">
        <v>148</v>
      </c>
      <c r="C14" s="44" t="s">
        <v>140</v>
      </c>
      <c r="D14" s="177" t="s">
        <v>37</v>
      </c>
      <c r="E14" s="44">
        <v>25</v>
      </c>
      <c r="F14" s="189" t="s">
        <v>234</v>
      </c>
      <c r="G14" s="45" t="e">
        <f t="shared" si="2"/>
        <v>#VALUE!</v>
      </c>
      <c r="H14" s="178" t="s">
        <v>315</v>
      </c>
      <c r="I14" s="46" t="s">
        <v>327</v>
      </c>
      <c r="J14" s="46" t="s">
        <v>133</v>
      </c>
      <c r="K14" s="46">
        <v>1</v>
      </c>
      <c r="L14" s="17"/>
      <c r="M14" s="17"/>
      <c r="AA14" s="47"/>
      <c r="AB14" s="47"/>
    </row>
    <row r="15" spans="1:35" ht="60" customHeight="1" outlineLevel="2">
      <c r="A15" s="18" t="s">
        <v>149</v>
      </c>
      <c r="B15" s="112" t="s">
        <v>150</v>
      </c>
      <c r="C15" s="44" t="s">
        <v>151</v>
      </c>
      <c r="D15" s="177" t="s">
        <v>37</v>
      </c>
      <c r="E15" s="44">
        <v>360</v>
      </c>
      <c r="F15" s="189">
        <v>0</v>
      </c>
      <c r="G15" s="45">
        <f t="shared" ref="G15:G29" si="3">F15/E15</f>
        <v>0</v>
      </c>
      <c r="H15" s="46" t="s">
        <v>314</v>
      </c>
      <c r="I15" s="46" t="s">
        <v>327</v>
      </c>
      <c r="J15" s="46" t="s">
        <v>133</v>
      </c>
      <c r="K15" s="163"/>
      <c r="L15" s="164"/>
      <c r="M15" s="164"/>
      <c r="AA15" s="47"/>
      <c r="AB15" s="47"/>
    </row>
    <row r="16" spans="1:35" ht="37.5" customHeight="1" outlineLevel="2">
      <c r="A16" s="18" t="s">
        <v>152</v>
      </c>
      <c r="B16" s="112" t="s">
        <v>153</v>
      </c>
      <c r="C16" s="44" t="s">
        <v>154</v>
      </c>
      <c r="D16" s="177" t="s">
        <v>37</v>
      </c>
      <c r="E16" s="44">
        <v>0.35</v>
      </c>
      <c r="F16" s="190">
        <v>0.39800000000000002</v>
      </c>
      <c r="G16" s="45">
        <f t="shared" si="3"/>
        <v>1.1371428571428572</v>
      </c>
      <c r="H16" s="46"/>
      <c r="I16" s="46" t="s">
        <v>341</v>
      </c>
      <c r="J16" s="46" t="s">
        <v>133</v>
      </c>
      <c r="K16" s="163"/>
      <c r="L16" s="164"/>
      <c r="M16" s="164"/>
      <c r="AA16" s="47"/>
      <c r="AB16" s="47"/>
    </row>
    <row r="17" spans="1:28" ht="59.25" customHeight="1" outlineLevel="2">
      <c r="A17" s="18" t="s">
        <v>155</v>
      </c>
      <c r="B17" s="112" t="s">
        <v>156</v>
      </c>
      <c r="C17" s="44" t="s">
        <v>157</v>
      </c>
      <c r="D17" s="177" t="s">
        <v>37</v>
      </c>
      <c r="E17" s="44">
        <v>30</v>
      </c>
      <c r="F17" s="189">
        <v>0</v>
      </c>
      <c r="G17" s="45">
        <f t="shared" si="3"/>
        <v>0</v>
      </c>
      <c r="H17" s="46" t="s">
        <v>314</v>
      </c>
      <c r="I17" s="46" t="s">
        <v>327</v>
      </c>
      <c r="J17" s="46" t="s">
        <v>133</v>
      </c>
      <c r="K17" s="163"/>
      <c r="L17" s="164"/>
      <c r="M17" s="164"/>
      <c r="AA17" s="47"/>
      <c r="AB17" s="47"/>
    </row>
    <row r="18" spans="1:28" ht="59.25" customHeight="1" outlineLevel="2">
      <c r="A18" s="18" t="s">
        <v>158</v>
      </c>
      <c r="B18" s="112" t="s">
        <v>342</v>
      </c>
      <c r="C18" s="44" t="s">
        <v>140</v>
      </c>
      <c r="D18" s="177" t="s">
        <v>37</v>
      </c>
      <c r="E18" s="44">
        <v>0</v>
      </c>
      <c r="F18" s="189">
        <v>0</v>
      </c>
      <c r="G18" s="45" t="e">
        <f t="shared" si="3"/>
        <v>#DIV/0!</v>
      </c>
      <c r="H18" s="46"/>
      <c r="I18" s="46" t="s">
        <v>345</v>
      </c>
      <c r="J18" s="46" t="s">
        <v>133</v>
      </c>
      <c r="K18" s="163"/>
      <c r="L18" s="164"/>
      <c r="M18" s="164"/>
      <c r="AA18" s="47"/>
      <c r="AB18" s="47"/>
    </row>
    <row r="19" spans="1:28" ht="79.5" customHeight="1" outlineLevel="2">
      <c r="A19" s="18" t="s">
        <v>160</v>
      </c>
      <c r="B19" s="165" t="s">
        <v>165</v>
      </c>
      <c r="C19" s="44" t="s">
        <v>166</v>
      </c>
      <c r="D19" s="177" t="s">
        <v>37</v>
      </c>
      <c r="E19" s="44">
        <v>0.6</v>
      </c>
      <c r="F19" s="189" t="s">
        <v>234</v>
      </c>
      <c r="G19" s="45" t="e">
        <f t="shared" si="3"/>
        <v>#VALUE!</v>
      </c>
      <c r="H19" s="46" t="s">
        <v>316</v>
      </c>
      <c r="I19" s="46" t="s">
        <v>327</v>
      </c>
      <c r="J19" s="46" t="s">
        <v>133</v>
      </c>
      <c r="K19" s="163"/>
      <c r="L19" s="164"/>
      <c r="M19" s="164"/>
      <c r="AA19" s="47"/>
      <c r="AB19" s="47"/>
    </row>
    <row r="20" spans="1:28" ht="27.75" customHeight="1" outlineLevel="2">
      <c r="A20" s="129"/>
      <c r="B20" s="233" t="s">
        <v>77</v>
      </c>
      <c r="C20" s="234"/>
      <c r="D20" s="234"/>
      <c r="E20" s="234"/>
      <c r="F20" s="235"/>
      <c r="G20" s="130"/>
      <c r="H20" s="131"/>
      <c r="I20" s="132"/>
      <c r="J20" s="133"/>
      <c r="K20" s="163"/>
      <c r="L20" s="164"/>
      <c r="M20" s="164"/>
      <c r="AA20" s="47"/>
      <c r="AB20" s="47"/>
    </row>
    <row r="21" spans="1:28" ht="62.25" customHeight="1" outlineLevel="2">
      <c r="A21" s="18" t="s">
        <v>163</v>
      </c>
      <c r="B21" s="112" t="s">
        <v>159</v>
      </c>
      <c r="C21" s="44" t="s">
        <v>140</v>
      </c>
      <c r="D21" s="177" t="s">
        <v>37</v>
      </c>
      <c r="E21" s="44">
        <v>349.7</v>
      </c>
      <c r="F21" s="189">
        <v>0</v>
      </c>
      <c r="G21" s="45">
        <f t="shared" si="3"/>
        <v>0</v>
      </c>
      <c r="H21" s="46" t="s">
        <v>314</v>
      </c>
      <c r="I21" s="46" t="s">
        <v>327</v>
      </c>
      <c r="J21" s="46" t="s">
        <v>133</v>
      </c>
      <c r="K21" s="163"/>
      <c r="L21" s="164"/>
      <c r="M21" s="164"/>
      <c r="AA21" s="47"/>
      <c r="AB21" s="47"/>
    </row>
    <row r="22" spans="1:28" ht="93" customHeight="1" outlineLevel="2">
      <c r="A22" s="18" t="s">
        <v>167</v>
      </c>
      <c r="B22" s="165" t="s">
        <v>162</v>
      </c>
      <c r="C22" s="44" t="s">
        <v>161</v>
      </c>
      <c r="D22" s="177" t="s">
        <v>37</v>
      </c>
      <c r="E22" s="44">
        <v>4</v>
      </c>
      <c r="F22" s="44">
        <v>4</v>
      </c>
      <c r="G22" s="45">
        <f t="shared" si="3"/>
        <v>1</v>
      </c>
      <c r="H22" s="46"/>
      <c r="I22" s="46" t="s">
        <v>338</v>
      </c>
      <c r="J22" s="46" t="s">
        <v>133</v>
      </c>
      <c r="K22" s="163"/>
      <c r="L22" s="164"/>
      <c r="M22" s="164"/>
      <c r="AA22" s="47"/>
      <c r="AB22" s="47"/>
    </row>
    <row r="23" spans="1:28" ht="102.75" customHeight="1" outlineLevel="2">
      <c r="A23" s="18" t="s">
        <v>169</v>
      </c>
      <c r="B23" s="165" t="s">
        <v>168</v>
      </c>
      <c r="C23" s="44" t="s">
        <v>161</v>
      </c>
      <c r="D23" s="177" t="s">
        <v>37</v>
      </c>
      <c r="E23" s="44">
        <v>3</v>
      </c>
      <c r="F23" s="44">
        <v>1</v>
      </c>
      <c r="G23" s="45">
        <f t="shared" si="3"/>
        <v>0.33333333333333331</v>
      </c>
      <c r="H23" s="46" t="s">
        <v>320</v>
      </c>
      <c r="I23" s="46" t="s">
        <v>321</v>
      </c>
      <c r="J23" s="46" t="s">
        <v>133</v>
      </c>
      <c r="K23" s="163"/>
      <c r="L23" s="164"/>
      <c r="M23" s="164"/>
      <c r="AA23" s="47"/>
      <c r="AB23" s="47"/>
    </row>
    <row r="24" spans="1:28" ht="58.5" customHeight="1" outlineLevel="2">
      <c r="A24" s="18" t="s">
        <v>171</v>
      </c>
      <c r="B24" s="112" t="s">
        <v>170</v>
      </c>
      <c r="C24" s="44" t="s">
        <v>151</v>
      </c>
      <c r="D24" s="177" t="s">
        <v>37</v>
      </c>
      <c r="E24" s="44">
        <v>5.5E-2</v>
      </c>
      <c r="F24" s="44">
        <v>1.7000000000000001E-2</v>
      </c>
      <c r="G24" s="45">
        <f t="shared" si="3"/>
        <v>0.30909090909090914</v>
      </c>
      <c r="H24" s="46" t="s">
        <v>314</v>
      </c>
      <c r="I24" s="46" t="s">
        <v>327</v>
      </c>
      <c r="J24" s="46" t="s">
        <v>133</v>
      </c>
      <c r="K24" s="163"/>
      <c r="L24" s="164"/>
      <c r="M24" s="164"/>
      <c r="AA24" s="47"/>
      <c r="AB24" s="47"/>
    </row>
    <row r="25" spans="1:28" ht="105" customHeight="1" outlineLevel="2">
      <c r="A25" s="18" t="s">
        <v>173</v>
      </c>
      <c r="B25" s="112" t="s">
        <v>343</v>
      </c>
      <c r="C25" s="44" t="s">
        <v>344</v>
      </c>
      <c r="D25" s="177" t="s">
        <v>37</v>
      </c>
      <c r="E25" s="44">
        <v>0</v>
      </c>
      <c r="F25" s="44">
        <v>0</v>
      </c>
      <c r="G25" s="45" t="e">
        <f t="shared" si="3"/>
        <v>#DIV/0!</v>
      </c>
      <c r="H25" s="46"/>
      <c r="I25" s="46" t="s">
        <v>346</v>
      </c>
      <c r="J25" s="46" t="s">
        <v>133</v>
      </c>
      <c r="K25" s="163"/>
      <c r="L25" s="164"/>
      <c r="M25" s="164"/>
      <c r="AA25" s="47"/>
      <c r="AB25" s="47"/>
    </row>
    <row r="26" spans="1:28" ht="105" customHeight="1" outlineLevel="2">
      <c r="A26" s="18" t="s">
        <v>175</v>
      </c>
      <c r="B26" s="112" t="s">
        <v>347</v>
      </c>
      <c r="C26" s="44" t="s">
        <v>344</v>
      </c>
      <c r="D26" s="177" t="s">
        <v>37</v>
      </c>
      <c r="E26" s="44">
        <v>0</v>
      </c>
      <c r="F26" s="44">
        <v>0</v>
      </c>
      <c r="G26" s="45" t="e">
        <f t="shared" si="3"/>
        <v>#DIV/0!</v>
      </c>
      <c r="H26" s="46"/>
      <c r="I26" s="46" t="s">
        <v>346</v>
      </c>
      <c r="J26" s="46" t="s">
        <v>133</v>
      </c>
      <c r="K26" s="163"/>
      <c r="L26" s="164"/>
      <c r="M26" s="164"/>
      <c r="AA26" s="47"/>
      <c r="AB26" s="47"/>
    </row>
    <row r="27" spans="1:28" ht="93" customHeight="1" outlineLevel="2">
      <c r="A27" s="18" t="s">
        <v>177</v>
      </c>
      <c r="B27" s="165" t="s">
        <v>172</v>
      </c>
      <c r="C27" s="44" t="s">
        <v>140</v>
      </c>
      <c r="D27" s="177" t="s">
        <v>37</v>
      </c>
      <c r="E27" s="44">
        <v>20</v>
      </c>
      <c r="F27" s="44" t="s">
        <v>234</v>
      </c>
      <c r="G27" s="45" t="e">
        <f t="shared" si="3"/>
        <v>#VALUE!</v>
      </c>
      <c r="H27" s="169" t="s">
        <v>235</v>
      </c>
      <c r="I27" s="46" t="s">
        <v>327</v>
      </c>
      <c r="J27" s="46" t="s">
        <v>133</v>
      </c>
      <c r="K27" s="163"/>
      <c r="L27" s="164"/>
      <c r="M27" s="164"/>
      <c r="AA27" s="47"/>
      <c r="AB27" s="47"/>
    </row>
    <row r="28" spans="1:28" ht="54.75" customHeight="1" outlineLevel="2">
      <c r="A28" s="18" t="s">
        <v>179</v>
      </c>
      <c r="B28" s="112" t="s">
        <v>174</v>
      </c>
      <c r="C28" s="44" t="s">
        <v>140</v>
      </c>
      <c r="D28" s="177" t="s">
        <v>37</v>
      </c>
      <c r="E28" s="44">
        <v>35.200000000000003</v>
      </c>
      <c r="F28" s="44" t="s">
        <v>234</v>
      </c>
      <c r="G28" s="45" t="e">
        <f t="shared" si="3"/>
        <v>#VALUE!</v>
      </c>
      <c r="H28" s="46" t="s">
        <v>316</v>
      </c>
      <c r="I28" s="46" t="s">
        <v>327</v>
      </c>
      <c r="J28" s="46" t="s">
        <v>133</v>
      </c>
      <c r="K28" s="163"/>
      <c r="L28" s="164"/>
      <c r="M28" s="164"/>
      <c r="AA28" s="47"/>
      <c r="AB28" s="47"/>
    </row>
    <row r="29" spans="1:28" ht="60" customHeight="1" outlineLevel="2">
      <c r="A29" s="18" t="s">
        <v>181</v>
      </c>
      <c r="B29" s="112" t="s">
        <v>176</v>
      </c>
      <c r="C29" s="44" t="s">
        <v>140</v>
      </c>
      <c r="D29" s="177" t="s">
        <v>37</v>
      </c>
      <c r="E29" s="44">
        <v>0.14000000000000001</v>
      </c>
      <c r="F29" s="188">
        <v>5.8000000000000003E-2</v>
      </c>
      <c r="G29" s="45">
        <f t="shared" si="3"/>
        <v>0.41428571428571426</v>
      </c>
      <c r="H29" s="46" t="s">
        <v>317</v>
      </c>
      <c r="I29" s="46" t="s">
        <v>318</v>
      </c>
      <c r="J29" s="46" t="s">
        <v>133</v>
      </c>
      <c r="K29" s="163"/>
      <c r="L29" s="164"/>
      <c r="M29" s="164"/>
      <c r="AA29" s="47"/>
      <c r="AB29" s="47"/>
    </row>
    <row r="30" spans="1:28" ht="84" customHeight="1" outlineLevel="2">
      <c r="A30" s="18" t="s">
        <v>183</v>
      </c>
      <c r="B30" s="165" t="s">
        <v>178</v>
      </c>
      <c r="C30" s="44" t="s">
        <v>151</v>
      </c>
      <c r="D30" s="177" t="s">
        <v>37</v>
      </c>
      <c r="E30" s="44">
        <v>0.08</v>
      </c>
      <c r="F30" s="44">
        <v>0.04</v>
      </c>
      <c r="G30" s="45">
        <f t="shared" ref="G30:G48" si="4">F30/E30</f>
        <v>0.5</v>
      </c>
      <c r="H30" s="46" t="s">
        <v>314</v>
      </c>
      <c r="I30" s="46" t="s">
        <v>327</v>
      </c>
      <c r="J30" s="46" t="s">
        <v>133</v>
      </c>
      <c r="K30" s="163"/>
      <c r="L30" s="164"/>
      <c r="M30" s="164"/>
      <c r="AA30" s="47"/>
      <c r="AB30" s="47"/>
    </row>
    <row r="31" spans="1:28" ht="61.5" customHeight="1" outlineLevel="2">
      <c r="A31" s="18" t="s">
        <v>185</v>
      </c>
      <c r="B31" s="112" t="s">
        <v>180</v>
      </c>
      <c r="C31" s="44" t="s">
        <v>140</v>
      </c>
      <c r="D31" s="177" t="s">
        <v>37</v>
      </c>
      <c r="E31" s="44">
        <v>350</v>
      </c>
      <c r="F31" s="189">
        <v>0</v>
      </c>
      <c r="G31" s="45">
        <f t="shared" si="4"/>
        <v>0</v>
      </c>
      <c r="H31" s="46" t="s">
        <v>314</v>
      </c>
      <c r="I31" s="46" t="s">
        <v>327</v>
      </c>
      <c r="J31" s="46" t="s">
        <v>133</v>
      </c>
      <c r="K31" s="163"/>
      <c r="L31" s="164"/>
      <c r="M31" s="164"/>
      <c r="AA31" s="47"/>
      <c r="AB31" s="47"/>
    </row>
    <row r="32" spans="1:28" ht="126.75" customHeight="1" outlineLevel="2">
      <c r="A32" s="18" t="s">
        <v>186</v>
      </c>
      <c r="B32" s="112" t="s">
        <v>182</v>
      </c>
      <c r="C32" s="44" t="s">
        <v>161</v>
      </c>
      <c r="D32" s="177" t="s">
        <v>37</v>
      </c>
      <c r="E32" s="44">
        <v>2</v>
      </c>
      <c r="F32" s="44">
        <v>0</v>
      </c>
      <c r="G32" s="45">
        <f t="shared" ref="G32:G36" si="5">F32/E32</f>
        <v>0</v>
      </c>
      <c r="H32" s="46" t="s">
        <v>337</v>
      </c>
      <c r="I32" s="46" t="s">
        <v>327</v>
      </c>
      <c r="J32" s="46" t="s">
        <v>133</v>
      </c>
      <c r="K32" s="163"/>
      <c r="L32" s="164"/>
      <c r="M32" s="164"/>
      <c r="AA32" s="47"/>
      <c r="AB32" s="47"/>
    </row>
    <row r="33" spans="1:28" ht="126.75" customHeight="1" outlineLevel="2">
      <c r="A33" s="18" t="s">
        <v>187</v>
      </c>
      <c r="B33" s="112" t="s">
        <v>352</v>
      </c>
      <c r="C33" s="44" t="s">
        <v>351</v>
      </c>
      <c r="D33" s="177" t="s">
        <v>37</v>
      </c>
      <c r="E33" s="44">
        <v>0</v>
      </c>
      <c r="F33" s="44">
        <v>0</v>
      </c>
      <c r="G33" s="45" t="e">
        <f t="shared" si="5"/>
        <v>#DIV/0!</v>
      </c>
      <c r="H33" s="46"/>
      <c r="I33" s="46" t="s">
        <v>356</v>
      </c>
      <c r="J33" s="46" t="s">
        <v>133</v>
      </c>
      <c r="K33" s="163"/>
      <c r="L33" s="164"/>
      <c r="M33" s="164"/>
      <c r="AA33" s="47"/>
      <c r="AB33" s="47"/>
    </row>
    <row r="34" spans="1:28" ht="126.75" customHeight="1" outlineLevel="2">
      <c r="A34" s="18" t="s">
        <v>188</v>
      </c>
      <c r="B34" s="112" t="s">
        <v>353</v>
      </c>
      <c r="C34" s="44" t="s">
        <v>351</v>
      </c>
      <c r="D34" s="177" t="s">
        <v>37</v>
      </c>
      <c r="E34" s="44">
        <v>0</v>
      </c>
      <c r="F34" s="44">
        <v>0</v>
      </c>
      <c r="G34" s="45" t="e">
        <f t="shared" ref="G34:G35" si="6">F34/E34</f>
        <v>#DIV/0!</v>
      </c>
      <c r="H34" s="46"/>
      <c r="I34" s="46" t="s">
        <v>357</v>
      </c>
      <c r="J34" s="46" t="s">
        <v>133</v>
      </c>
      <c r="K34" s="163"/>
      <c r="L34" s="164"/>
      <c r="M34" s="164"/>
      <c r="AA34" s="47"/>
      <c r="AB34" s="47"/>
    </row>
    <row r="35" spans="1:28" ht="126.75" customHeight="1" outlineLevel="2">
      <c r="A35" s="18" t="s">
        <v>189</v>
      </c>
      <c r="B35" s="112" t="s">
        <v>354</v>
      </c>
      <c r="C35" s="44" t="s">
        <v>355</v>
      </c>
      <c r="D35" s="177" t="s">
        <v>37</v>
      </c>
      <c r="E35" s="44">
        <v>0</v>
      </c>
      <c r="F35" s="44">
        <v>0</v>
      </c>
      <c r="G35" s="45" t="e">
        <f t="shared" si="6"/>
        <v>#DIV/0!</v>
      </c>
      <c r="H35" s="46"/>
      <c r="I35" s="46" t="s">
        <v>356</v>
      </c>
      <c r="J35" s="46" t="s">
        <v>133</v>
      </c>
      <c r="K35" s="163"/>
      <c r="L35" s="164"/>
      <c r="M35" s="164"/>
      <c r="AA35" s="47"/>
      <c r="AB35" s="47"/>
    </row>
    <row r="36" spans="1:28" ht="117.75" customHeight="1" outlineLevel="2">
      <c r="A36" s="18" t="s">
        <v>190</v>
      </c>
      <c r="B36" s="112" t="s">
        <v>297</v>
      </c>
      <c r="C36" s="44" t="s">
        <v>161</v>
      </c>
      <c r="D36" s="177" t="s">
        <v>37</v>
      </c>
      <c r="E36" s="44">
        <v>2000</v>
      </c>
      <c r="F36" s="44">
        <v>0</v>
      </c>
      <c r="G36" s="45">
        <f t="shared" si="5"/>
        <v>0</v>
      </c>
      <c r="H36" s="46" t="s">
        <v>231</v>
      </c>
      <c r="I36" s="46" t="s">
        <v>329</v>
      </c>
      <c r="J36" s="46" t="s">
        <v>133</v>
      </c>
      <c r="K36" s="163"/>
      <c r="L36" s="164"/>
      <c r="M36" s="164"/>
      <c r="AA36" s="47"/>
      <c r="AB36" s="47"/>
    </row>
    <row r="37" spans="1:28" ht="119.25" customHeight="1" outlineLevel="2">
      <c r="A37" s="18" t="s">
        <v>198</v>
      </c>
      <c r="B37" s="112" t="s">
        <v>298</v>
      </c>
      <c r="C37" s="44" t="s">
        <v>161</v>
      </c>
      <c r="D37" s="177" t="s">
        <v>37</v>
      </c>
      <c r="E37" s="44">
        <v>36</v>
      </c>
      <c r="F37" s="44">
        <v>0</v>
      </c>
      <c r="G37" s="45">
        <f t="shared" si="4"/>
        <v>0</v>
      </c>
      <c r="H37" s="46" t="s">
        <v>231</v>
      </c>
      <c r="I37" s="46" t="s">
        <v>329</v>
      </c>
      <c r="J37" s="46" t="s">
        <v>133</v>
      </c>
      <c r="K37" s="163"/>
      <c r="L37" s="164"/>
      <c r="M37" s="164"/>
      <c r="AA37" s="47"/>
      <c r="AB37" s="47"/>
    </row>
    <row r="38" spans="1:28" ht="25.5" customHeight="1" outlineLevel="2">
      <c r="A38" s="129"/>
      <c r="B38" s="233" t="s">
        <v>87</v>
      </c>
      <c r="C38" s="234"/>
      <c r="D38" s="234"/>
      <c r="E38" s="234"/>
      <c r="F38" s="235"/>
      <c r="G38" s="130"/>
      <c r="H38" s="131"/>
      <c r="I38" s="132"/>
      <c r="J38" s="133"/>
      <c r="K38" s="163"/>
      <c r="L38" s="164"/>
      <c r="M38" s="164"/>
      <c r="AA38" s="47"/>
      <c r="AB38" s="47"/>
    </row>
    <row r="39" spans="1:28" ht="401.25" customHeight="1" outlineLevel="2">
      <c r="A39" s="18" t="s">
        <v>200</v>
      </c>
      <c r="B39" s="112" t="s">
        <v>348</v>
      </c>
      <c r="C39" s="44" t="s">
        <v>349</v>
      </c>
      <c r="D39" s="177" t="s">
        <v>37</v>
      </c>
      <c r="E39" s="44">
        <v>0</v>
      </c>
      <c r="F39" s="44">
        <v>0</v>
      </c>
      <c r="G39" s="45" t="e">
        <f t="shared" ref="G39" si="7">F39/E39</f>
        <v>#DIV/0!</v>
      </c>
      <c r="H39" s="46"/>
      <c r="I39" s="46" t="s">
        <v>350</v>
      </c>
      <c r="J39" s="46" t="s">
        <v>133</v>
      </c>
      <c r="K39" s="163"/>
      <c r="L39" s="164"/>
      <c r="M39" s="164"/>
      <c r="AA39" s="47"/>
      <c r="AB39" s="47"/>
    </row>
    <row r="40" spans="1:28" ht="59.25" customHeight="1" outlineLevel="2">
      <c r="A40" s="18" t="s">
        <v>203</v>
      </c>
      <c r="B40" s="112" t="s">
        <v>184</v>
      </c>
      <c r="C40" s="44" t="s">
        <v>151</v>
      </c>
      <c r="D40" s="177" t="s">
        <v>37</v>
      </c>
      <c r="E40" s="44">
        <v>40</v>
      </c>
      <c r="F40" s="44">
        <v>0</v>
      </c>
      <c r="G40" s="45">
        <f t="shared" si="4"/>
        <v>0</v>
      </c>
      <c r="H40" s="46" t="s">
        <v>231</v>
      </c>
      <c r="I40" s="46" t="s">
        <v>330</v>
      </c>
      <c r="J40" s="46" t="s">
        <v>133</v>
      </c>
      <c r="K40" s="163"/>
      <c r="L40" s="164"/>
      <c r="M40" s="164"/>
      <c r="AA40" s="47"/>
      <c r="AB40" s="47"/>
    </row>
    <row r="41" spans="1:28" ht="19.5" customHeight="1" outlineLevel="2">
      <c r="A41" s="49"/>
      <c r="B41" s="236" t="s">
        <v>95</v>
      </c>
      <c r="C41" s="237"/>
      <c r="D41" s="237"/>
      <c r="E41" s="237"/>
      <c r="F41" s="238"/>
      <c r="G41" s="50"/>
      <c r="H41" s="128"/>
      <c r="I41" s="51"/>
      <c r="J41" s="52"/>
      <c r="K41" s="163"/>
      <c r="L41" s="164"/>
      <c r="M41" s="164"/>
      <c r="AA41" s="47"/>
      <c r="AB41" s="47"/>
    </row>
    <row r="42" spans="1:28" ht="24" customHeight="1" outlineLevel="2">
      <c r="A42" s="129"/>
      <c r="B42" s="233" t="s">
        <v>96</v>
      </c>
      <c r="C42" s="234"/>
      <c r="D42" s="234"/>
      <c r="E42" s="234"/>
      <c r="F42" s="235"/>
      <c r="G42" s="130"/>
      <c r="H42" s="131"/>
      <c r="I42" s="132"/>
      <c r="J42" s="133"/>
      <c r="K42" s="163"/>
      <c r="L42" s="164"/>
      <c r="M42" s="164"/>
      <c r="AA42" s="47"/>
      <c r="AB42" s="47"/>
    </row>
    <row r="43" spans="1:28" ht="78.75" outlineLevel="2">
      <c r="A43" s="18" t="s">
        <v>205</v>
      </c>
      <c r="B43" s="112" t="s">
        <v>299</v>
      </c>
      <c r="C43" s="44" t="s">
        <v>191</v>
      </c>
      <c r="D43" s="177" t="s">
        <v>37</v>
      </c>
      <c r="E43" s="44">
        <v>314</v>
      </c>
      <c r="F43" s="44">
        <v>314</v>
      </c>
      <c r="G43" s="45">
        <f t="shared" si="4"/>
        <v>1</v>
      </c>
      <c r="H43" s="46"/>
      <c r="I43" s="46" t="s">
        <v>338</v>
      </c>
      <c r="J43" s="46" t="s">
        <v>133</v>
      </c>
      <c r="K43" s="163"/>
      <c r="L43" s="164"/>
      <c r="M43" s="164"/>
      <c r="AA43" s="47"/>
      <c r="AB43" s="47"/>
    </row>
    <row r="44" spans="1:28" ht="69.75" customHeight="1" outlineLevel="2">
      <c r="A44" s="18" t="s">
        <v>208</v>
      </c>
      <c r="B44" s="112" t="s">
        <v>300</v>
      </c>
      <c r="C44" s="44" t="s">
        <v>192</v>
      </c>
      <c r="D44" s="177" t="s">
        <v>37</v>
      </c>
      <c r="E44" s="44">
        <v>12.975</v>
      </c>
      <c r="F44" s="186">
        <v>9.32</v>
      </c>
      <c r="G44" s="45">
        <f t="shared" si="4"/>
        <v>0.7183044315992293</v>
      </c>
      <c r="H44" s="46" t="s">
        <v>331</v>
      </c>
      <c r="I44" s="46" t="s">
        <v>332</v>
      </c>
      <c r="J44" s="46" t="s">
        <v>134</v>
      </c>
      <c r="K44" s="163"/>
      <c r="L44" s="164"/>
      <c r="M44" s="164"/>
      <c r="AA44" s="47"/>
      <c r="AB44" s="47"/>
    </row>
    <row r="45" spans="1:28" ht="57.75" customHeight="1" outlineLevel="2">
      <c r="A45" s="18" t="s">
        <v>210</v>
      </c>
      <c r="B45" s="112" t="s">
        <v>193</v>
      </c>
      <c r="C45" s="44" t="s">
        <v>161</v>
      </c>
      <c r="D45" s="177" t="s">
        <v>37</v>
      </c>
      <c r="E45" s="44">
        <v>6130</v>
      </c>
      <c r="F45" s="44" t="s">
        <v>234</v>
      </c>
      <c r="G45" s="45" t="e">
        <f t="shared" si="4"/>
        <v>#VALUE!</v>
      </c>
      <c r="H45" s="46" t="s">
        <v>325</v>
      </c>
      <c r="I45" s="46" t="s">
        <v>333</v>
      </c>
      <c r="J45" s="46" t="s">
        <v>133</v>
      </c>
      <c r="K45" s="163"/>
      <c r="L45" s="164"/>
      <c r="M45" s="164"/>
      <c r="AA45" s="47"/>
      <c r="AB45" s="47"/>
    </row>
    <row r="46" spans="1:28" ht="58.5" customHeight="1" outlineLevel="2">
      <c r="A46" s="18" t="s">
        <v>211</v>
      </c>
      <c r="B46" s="112" t="s">
        <v>194</v>
      </c>
      <c r="C46" s="44" t="s">
        <v>161</v>
      </c>
      <c r="D46" s="177" t="s">
        <v>37</v>
      </c>
      <c r="E46" s="44">
        <v>10400</v>
      </c>
      <c r="F46" s="44" t="s">
        <v>234</v>
      </c>
      <c r="G46" s="45" t="e">
        <f t="shared" si="4"/>
        <v>#VALUE!</v>
      </c>
      <c r="H46" s="46" t="s">
        <v>272</v>
      </c>
      <c r="I46" s="46" t="s">
        <v>333</v>
      </c>
      <c r="J46" s="46" t="s">
        <v>133</v>
      </c>
      <c r="K46" s="163"/>
      <c r="L46" s="164"/>
      <c r="M46" s="164"/>
      <c r="AA46" s="47"/>
      <c r="AB46" s="47"/>
    </row>
    <row r="47" spans="1:28" ht="45" outlineLevel="2">
      <c r="A47" s="18" t="s">
        <v>212</v>
      </c>
      <c r="B47" s="112" t="s">
        <v>195</v>
      </c>
      <c r="C47" s="44" t="s">
        <v>196</v>
      </c>
      <c r="D47" s="177" t="s">
        <v>37</v>
      </c>
      <c r="E47" s="44">
        <v>755</v>
      </c>
      <c r="F47" s="186">
        <v>778.1</v>
      </c>
      <c r="G47" s="45">
        <f t="shared" si="4"/>
        <v>1.0305960264900662</v>
      </c>
      <c r="H47" s="46"/>
      <c r="I47" s="46" t="s">
        <v>341</v>
      </c>
      <c r="J47" s="46" t="s">
        <v>133</v>
      </c>
      <c r="K47" s="163"/>
      <c r="L47" s="164"/>
      <c r="M47" s="164"/>
      <c r="AA47" s="47"/>
      <c r="AB47" s="47"/>
    </row>
    <row r="48" spans="1:28" ht="32.25" customHeight="1" outlineLevel="2">
      <c r="A48" s="18" t="s">
        <v>213</v>
      </c>
      <c r="B48" s="112" t="s">
        <v>197</v>
      </c>
      <c r="C48" s="44" t="s">
        <v>161</v>
      </c>
      <c r="D48" s="177" t="s">
        <v>37</v>
      </c>
      <c r="E48" s="44">
        <v>1950</v>
      </c>
      <c r="F48" s="186">
        <v>2154</v>
      </c>
      <c r="G48" s="45">
        <f t="shared" si="4"/>
        <v>1.1046153846153846</v>
      </c>
      <c r="H48" s="46"/>
      <c r="I48" s="46" t="s">
        <v>339</v>
      </c>
      <c r="J48" s="46" t="s">
        <v>133</v>
      </c>
      <c r="K48" s="163"/>
      <c r="L48" s="164"/>
      <c r="M48" s="164"/>
      <c r="AA48" s="47"/>
      <c r="AB48" s="47"/>
    </row>
    <row r="49" spans="1:28" ht="57" customHeight="1" outlineLevel="2">
      <c r="A49" s="18" t="s">
        <v>216</v>
      </c>
      <c r="B49" s="112" t="s">
        <v>199</v>
      </c>
      <c r="C49" s="44" t="s">
        <v>142</v>
      </c>
      <c r="D49" s="177" t="s">
        <v>37</v>
      </c>
      <c r="E49" s="44">
        <v>0.4</v>
      </c>
      <c r="F49" s="44" t="s">
        <v>234</v>
      </c>
      <c r="G49" s="45" t="e">
        <f t="shared" ref="G49:G51" si="8">F49/E49</f>
        <v>#VALUE!</v>
      </c>
      <c r="H49" s="46" t="s">
        <v>272</v>
      </c>
      <c r="I49" s="46" t="s">
        <v>333</v>
      </c>
      <c r="J49" s="46" t="s">
        <v>133</v>
      </c>
      <c r="K49" s="163"/>
      <c r="L49" s="164"/>
      <c r="M49" s="164"/>
      <c r="AA49" s="47"/>
      <c r="AB49" s="47"/>
    </row>
    <row r="50" spans="1:28" ht="62.25" customHeight="1" outlineLevel="2">
      <c r="A50" s="18" t="s">
        <v>218</v>
      </c>
      <c r="B50" s="112" t="s">
        <v>201</v>
      </c>
      <c r="C50" s="44" t="s">
        <v>202</v>
      </c>
      <c r="D50" s="177" t="s">
        <v>37</v>
      </c>
      <c r="E50" s="44">
        <v>93</v>
      </c>
      <c r="F50" s="44" t="s">
        <v>234</v>
      </c>
      <c r="G50" s="45" t="e">
        <f t="shared" si="8"/>
        <v>#VALUE!</v>
      </c>
      <c r="H50" s="46" t="s">
        <v>326</v>
      </c>
      <c r="I50" s="46" t="s">
        <v>333</v>
      </c>
      <c r="J50" s="46" t="s">
        <v>133</v>
      </c>
      <c r="K50" s="163"/>
      <c r="L50" s="164"/>
      <c r="M50" s="164"/>
      <c r="AA50" s="47"/>
      <c r="AB50" s="47"/>
    </row>
    <row r="51" spans="1:28" ht="63.75" customHeight="1" outlineLevel="2">
      <c r="A51" s="18" t="s">
        <v>221</v>
      </c>
      <c r="B51" s="112" t="s">
        <v>204</v>
      </c>
      <c r="C51" s="44" t="s">
        <v>142</v>
      </c>
      <c r="D51" s="177" t="s">
        <v>37</v>
      </c>
      <c r="E51" s="44">
        <v>103.8</v>
      </c>
      <c r="F51" s="44" t="s">
        <v>234</v>
      </c>
      <c r="G51" s="45" t="e">
        <f t="shared" si="8"/>
        <v>#VALUE!</v>
      </c>
      <c r="H51" s="46" t="s">
        <v>326</v>
      </c>
      <c r="I51" s="46" t="s">
        <v>333</v>
      </c>
      <c r="J51" s="46" t="s">
        <v>133</v>
      </c>
      <c r="K51" s="163"/>
      <c r="L51" s="164"/>
      <c r="M51" s="164"/>
      <c r="AA51" s="47"/>
      <c r="AB51" s="47"/>
    </row>
    <row r="52" spans="1:28" ht="60.75" customHeight="1" outlineLevel="2">
      <c r="A52" s="18" t="s">
        <v>223</v>
      </c>
      <c r="B52" s="112" t="s">
        <v>206</v>
      </c>
      <c r="C52" s="44" t="s">
        <v>207</v>
      </c>
      <c r="D52" s="177" t="s">
        <v>37</v>
      </c>
      <c r="E52" s="44">
        <v>143</v>
      </c>
      <c r="F52" s="44" t="s">
        <v>234</v>
      </c>
      <c r="G52" s="45" t="e">
        <f t="shared" ref="G52:G59" si="9">F52/E52</f>
        <v>#VALUE!</v>
      </c>
      <c r="H52" s="46" t="s">
        <v>326</v>
      </c>
      <c r="I52" s="46" t="s">
        <v>333</v>
      </c>
      <c r="J52" s="46" t="s">
        <v>133</v>
      </c>
      <c r="K52" s="163"/>
      <c r="L52" s="164"/>
      <c r="M52" s="164"/>
      <c r="AA52" s="47"/>
      <c r="AB52" s="47"/>
    </row>
    <row r="53" spans="1:28" ht="23.25" customHeight="1" outlineLevel="2">
      <c r="A53" s="129"/>
      <c r="B53" s="233" t="s">
        <v>104</v>
      </c>
      <c r="C53" s="234"/>
      <c r="D53" s="234"/>
      <c r="E53" s="234"/>
      <c r="F53" s="235"/>
      <c r="G53" s="130"/>
      <c r="H53" s="131"/>
      <c r="I53" s="132"/>
      <c r="J53" s="133"/>
      <c r="K53" s="163"/>
      <c r="L53" s="164"/>
      <c r="M53" s="164"/>
      <c r="AA53" s="47"/>
      <c r="AB53" s="47"/>
    </row>
    <row r="54" spans="1:28" ht="104.25" customHeight="1" outlineLevel="2">
      <c r="A54" s="18" t="s">
        <v>225</v>
      </c>
      <c r="B54" s="165" t="s">
        <v>301</v>
      </c>
      <c r="C54" s="44" t="s">
        <v>209</v>
      </c>
      <c r="D54" s="177" t="s">
        <v>37</v>
      </c>
      <c r="E54" s="44">
        <v>9</v>
      </c>
      <c r="F54" s="44">
        <v>3</v>
      </c>
      <c r="G54" s="45">
        <f t="shared" si="9"/>
        <v>0.33333333333333331</v>
      </c>
      <c r="H54" s="46" t="s">
        <v>336</v>
      </c>
      <c r="I54" s="46" t="s">
        <v>334</v>
      </c>
      <c r="J54" s="46" t="s">
        <v>133</v>
      </c>
      <c r="K54" s="163"/>
      <c r="L54" s="164"/>
      <c r="M54" s="164"/>
      <c r="AA54" s="47"/>
      <c r="AB54" s="47"/>
    </row>
    <row r="55" spans="1:28" ht="70.5" customHeight="1" outlineLevel="2">
      <c r="A55" s="18" t="s">
        <v>228</v>
      </c>
      <c r="B55" s="112" t="s">
        <v>302</v>
      </c>
      <c r="C55" s="44" t="s">
        <v>209</v>
      </c>
      <c r="D55" s="177" t="s">
        <v>37</v>
      </c>
      <c r="E55" s="44">
        <v>1</v>
      </c>
      <c r="F55" s="44">
        <v>0</v>
      </c>
      <c r="G55" s="45">
        <f t="shared" si="9"/>
        <v>0</v>
      </c>
      <c r="H55" s="46" t="s">
        <v>336</v>
      </c>
      <c r="I55" s="46" t="s">
        <v>335</v>
      </c>
      <c r="J55" s="46" t="s">
        <v>133</v>
      </c>
      <c r="K55" s="163"/>
      <c r="L55" s="164"/>
      <c r="M55" s="164"/>
      <c r="AA55" s="47"/>
      <c r="AB55" s="47"/>
    </row>
    <row r="56" spans="1:28" ht="52.5" customHeight="1" outlineLevel="2">
      <c r="A56" s="18" t="s">
        <v>229</v>
      </c>
      <c r="B56" s="112" t="s">
        <v>303</v>
      </c>
      <c r="C56" s="44" t="s">
        <v>161</v>
      </c>
      <c r="D56" s="177" t="s">
        <v>37</v>
      </c>
      <c r="E56" s="44">
        <v>61</v>
      </c>
      <c r="F56" s="44">
        <v>55</v>
      </c>
      <c r="G56" s="45">
        <f t="shared" si="9"/>
        <v>0.90163934426229508</v>
      </c>
      <c r="H56" s="46" t="s">
        <v>236</v>
      </c>
      <c r="I56" s="46" t="s">
        <v>233</v>
      </c>
      <c r="J56" s="46" t="s">
        <v>133</v>
      </c>
      <c r="K56" s="163"/>
      <c r="L56" s="164"/>
      <c r="M56" s="164"/>
      <c r="AA56" s="47"/>
      <c r="AB56" s="47"/>
    </row>
    <row r="57" spans="1:28" ht="72" customHeight="1" outlineLevel="2">
      <c r="A57" s="18" t="s">
        <v>295</v>
      </c>
      <c r="B57" s="112" t="s">
        <v>360</v>
      </c>
      <c r="C57" s="44" t="s">
        <v>161</v>
      </c>
      <c r="D57" s="177" t="s">
        <v>37</v>
      </c>
      <c r="E57" s="44">
        <v>0</v>
      </c>
      <c r="F57" s="44">
        <v>0</v>
      </c>
      <c r="G57" s="45" t="e">
        <f t="shared" si="9"/>
        <v>#DIV/0!</v>
      </c>
      <c r="H57" s="46"/>
      <c r="I57" s="46" t="s">
        <v>372</v>
      </c>
      <c r="J57" s="46" t="s">
        <v>133</v>
      </c>
      <c r="K57" s="163"/>
      <c r="L57" s="164"/>
      <c r="M57" s="164"/>
      <c r="AA57" s="47"/>
      <c r="AB57" s="47"/>
    </row>
    <row r="58" spans="1:28" ht="74.25" customHeight="1" outlineLevel="2">
      <c r="A58" s="18" t="s">
        <v>296</v>
      </c>
      <c r="B58" s="112" t="s">
        <v>304</v>
      </c>
      <c r="C58" s="44" t="s">
        <v>161</v>
      </c>
      <c r="D58" s="177" t="s">
        <v>37</v>
      </c>
      <c r="E58" s="44">
        <v>2</v>
      </c>
      <c r="F58" s="44">
        <v>0</v>
      </c>
      <c r="G58" s="45">
        <f t="shared" ref="G58" si="10">F58/E58</f>
        <v>0</v>
      </c>
      <c r="H58" s="46" t="s">
        <v>237</v>
      </c>
      <c r="I58" s="46" t="s">
        <v>319</v>
      </c>
      <c r="J58" s="46" t="s">
        <v>283</v>
      </c>
      <c r="K58" s="163"/>
      <c r="L58" s="164"/>
      <c r="M58" s="164"/>
      <c r="AA58" s="47"/>
      <c r="AB58" s="47"/>
    </row>
    <row r="59" spans="1:28" ht="69.75" customHeight="1" outlineLevel="2">
      <c r="A59" s="18" t="s">
        <v>362</v>
      </c>
      <c r="B59" s="112" t="s">
        <v>358</v>
      </c>
      <c r="C59" s="44" t="s">
        <v>161</v>
      </c>
      <c r="D59" s="177" t="s">
        <v>37</v>
      </c>
      <c r="E59" s="44">
        <v>0</v>
      </c>
      <c r="F59" s="44">
        <v>0</v>
      </c>
      <c r="G59" s="45" t="e">
        <f t="shared" si="9"/>
        <v>#DIV/0!</v>
      </c>
      <c r="H59" s="46"/>
      <c r="I59" s="46" t="s">
        <v>359</v>
      </c>
      <c r="J59" s="46" t="s">
        <v>283</v>
      </c>
      <c r="K59" s="163"/>
      <c r="L59" s="164"/>
      <c r="M59" s="164"/>
      <c r="AA59" s="47"/>
      <c r="AB59" s="47"/>
    </row>
    <row r="60" spans="1:28" ht="26.25" customHeight="1" outlineLevel="2">
      <c r="A60" s="49"/>
      <c r="B60" s="236" t="s">
        <v>114</v>
      </c>
      <c r="C60" s="237"/>
      <c r="D60" s="237"/>
      <c r="E60" s="237"/>
      <c r="F60" s="238"/>
      <c r="G60" s="50"/>
      <c r="H60" s="128"/>
      <c r="I60" s="51"/>
      <c r="J60" s="52"/>
      <c r="K60" s="163"/>
      <c r="L60" s="164"/>
      <c r="M60" s="164"/>
      <c r="AA60" s="47"/>
      <c r="AB60" s="47"/>
    </row>
    <row r="61" spans="1:28" ht="24.75" customHeight="1" outlineLevel="2">
      <c r="A61" s="129"/>
      <c r="B61" s="233" t="s">
        <v>115</v>
      </c>
      <c r="C61" s="234"/>
      <c r="D61" s="234"/>
      <c r="E61" s="234"/>
      <c r="F61" s="235"/>
      <c r="G61" s="130"/>
      <c r="H61" s="131"/>
      <c r="I61" s="132"/>
      <c r="J61" s="133"/>
      <c r="K61" s="163"/>
      <c r="L61" s="164"/>
      <c r="M61" s="164"/>
      <c r="AA61" s="47"/>
      <c r="AB61" s="47"/>
    </row>
    <row r="62" spans="1:28" ht="129.75" customHeight="1" outlineLevel="2">
      <c r="A62" s="18" t="s">
        <v>363</v>
      </c>
      <c r="B62" s="112" t="s">
        <v>214</v>
      </c>
      <c r="C62" s="44" t="s">
        <v>215</v>
      </c>
      <c r="D62" s="177" t="s">
        <v>37</v>
      </c>
      <c r="E62" s="44">
        <v>9054.6</v>
      </c>
      <c r="F62" s="44">
        <v>0</v>
      </c>
      <c r="G62" s="45">
        <f t="shared" ref="G62:G66" si="11">F62/E62</f>
        <v>0</v>
      </c>
      <c r="H62" s="46" t="s">
        <v>337</v>
      </c>
      <c r="I62" s="46" t="s">
        <v>327</v>
      </c>
      <c r="J62" s="46" t="s">
        <v>133</v>
      </c>
      <c r="K62" s="163"/>
      <c r="L62" s="164"/>
      <c r="M62" s="164"/>
      <c r="AA62" s="47"/>
      <c r="AB62" s="47"/>
    </row>
    <row r="63" spans="1:28" ht="129.75" customHeight="1" outlineLevel="2">
      <c r="A63" s="18" t="s">
        <v>364</v>
      </c>
      <c r="B63" s="112" t="s">
        <v>361</v>
      </c>
      <c r="C63" s="44" t="s">
        <v>215</v>
      </c>
      <c r="D63" s="177" t="s">
        <v>37</v>
      </c>
      <c r="E63" s="44">
        <v>0</v>
      </c>
      <c r="F63" s="44">
        <v>0</v>
      </c>
      <c r="G63" s="45" t="e">
        <f t="shared" si="11"/>
        <v>#DIV/0!</v>
      </c>
      <c r="H63" s="46"/>
      <c r="I63" s="46" t="s">
        <v>373</v>
      </c>
      <c r="J63" s="46" t="s">
        <v>133</v>
      </c>
      <c r="K63" s="163"/>
      <c r="L63" s="164"/>
      <c r="M63" s="164"/>
      <c r="AA63" s="47"/>
      <c r="AB63" s="47"/>
    </row>
    <row r="64" spans="1:28" ht="128.25" customHeight="1" outlineLevel="2">
      <c r="A64" s="18" t="s">
        <v>365</v>
      </c>
      <c r="B64" s="112" t="s">
        <v>217</v>
      </c>
      <c r="C64" s="44" t="s">
        <v>215</v>
      </c>
      <c r="D64" s="177" t="s">
        <v>37</v>
      </c>
      <c r="E64" s="44">
        <v>4381.2</v>
      </c>
      <c r="F64" s="186">
        <v>1537</v>
      </c>
      <c r="G64" s="45">
        <f t="shared" si="11"/>
        <v>0.35081712772756324</v>
      </c>
      <c r="H64" s="46" t="s">
        <v>337</v>
      </c>
      <c r="I64" s="46" t="s">
        <v>327</v>
      </c>
      <c r="J64" s="46" t="s">
        <v>133</v>
      </c>
      <c r="K64" s="163"/>
      <c r="L64" s="164"/>
      <c r="M64" s="164"/>
      <c r="AA64" s="47"/>
      <c r="AB64" s="47"/>
    </row>
    <row r="65" spans="1:28" ht="38.25" customHeight="1" outlineLevel="2">
      <c r="A65" s="129"/>
      <c r="B65" s="233" t="s">
        <v>119</v>
      </c>
      <c r="C65" s="234"/>
      <c r="D65" s="234"/>
      <c r="E65" s="234"/>
      <c r="F65" s="235"/>
      <c r="G65" s="130"/>
      <c r="H65" s="131"/>
      <c r="I65" s="132"/>
      <c r="J65" s="133"/>
      <c r="K65" s="163"/>
      <c r="L65" s="164"/>
      <c r="M65" s="164"/>
      <c r="AA65" s="47"/>
      <c r="AB65" s="47"/>
    </row>
    <row r="66" spans="1:28" ht="406.5" customHeight="1" outlineLevel="2">
      <c r="A66" s="18" t="s">
        <v>366</v>
      </c>
      <c r="B66" s="112" t="s">
        <v>219</v>
      </c>
      <c r="C66" s="44" t="s">
        <v>220</v>
      </c>
      <c r="D66" s="177" t="s">
        <v>37</v>
      </c>
      <c r="E66" s="44">
        <v>2.4E-2</v>
      </c>
      <c r="F66" s="44">
        <v>2.5999999999999999E-3</v>
      </c>
      <c r="G66" s="45">
        <f t="shared" si="11"/>
        <v>0.10833333333333332</v>
      </c>
      <c r="H66" s="46" t="s">
        <v>323</v>
      </c>
      <c r="I66" s="46" t="s">
        <v>324</v>
      </c>
      <c r="J66" s="46" t="s">
        <v>133</v>
      </c>
      <c r="K66" s="163"/>
      <c r="L66" s="164"/>
      <c r="M66" s="164"/>
      <c r="AA66" s="47"/>
      <c r="AB66" s="47"/>
    </row>
    <row r="67" spans="1:28" ht="17.25" customHeight="1" outlineLevel="2">
      <c r="A67" s="49"/>
      <c r="B67" s="236" t="s">
        <v>121</v>
      </c>
      <c r="C67" s="237"/>
      <c r="D67" s="237"/>
      <c r="E67" s="237"/>
      <c r="F67" s="238"/>
      <c r="G67" s="50"/>
      <c r="H67" s="128"/>
      <c r="I67" s="51"/>
      <c r="J67" s="52"/>
      <c r="K67" s="163"/>
      <c r="L67" s="164"/>
      <c r="M67" s="164"/>
      <c r="AA67" s="47"/>
      <c r="AB67" s="47"/>
    </row>
    <row r="68" spans="1:28" ht="45.75" customHeight="1" outlineLevel="2">
      <c r="A68" s="129"/>
      <c r="B68" s="233" t="s">
        <v>122</v>
      </c>
      <c r="C68" s="234"/>
      <c r="D68" s="234"/>
      <c r="E68" s="234"/>
      <c r="F68" s="235"/>
      <c r="G68" s="130"/>
      <c r="H68" s="131"/>
      <c r="I68" s="132"/>
      <c r="J68" s="133"/>
      <c r="K68" s="163"/>
      <c r="L68" s="164"/>
      <c r="M68" s="164"/>
      <c r="AA68" s="47"/>
      <c r="AB68" s="47"/>
    </row>
    <row r="69" spans="1:28" ht="201.75" customHeight="1" outlineLevel="2">
      <c r="A69" s="18" t="s">
        <v>367</v>
      </c>
      <c r="B69" s="112" t="s">
        <v>222</v>
      </c>
      <c r="C69" s="44" t="s">
        <v>161</v>
      </c>
      <c r="D69" s="177" t="s">
        <v>37</v>
      </c>
      <c r="E69" s="44">
        <v>140</v>
      </c>
      <c r="F69" s="44">
        <v>146</v>
      </c>
      <c r="G69" s="45">
        <f t="shared" ref="G69:G73" si="12">F69/E69</f>
        <v>1.0428571428571429</v>
      </c>
      <c r="H69" s="46" t="s">
        <v>322</v>
      </c>
      <c r="I69" s="46" t="s">
        <v>340</v>
      </c>
      <c r="J69" s="46" t="s">
        <v>133</v>
      </c>
      <c r="K69" s="163"/>
      <c r="L69" s="164"/>
      <c r="M69" s="164"/>
      <c r="AA69" s="47"/>
      <c r="AB69" s="47"/>
    </row>
    <row r="70" spans="1:28" ht="201" customHeight="1" outlineLevel="2">
      <c r="A70" s="18" t="s">
        <v>368</v>
      </c>
      <c r="B70" s="112" t="s">
        <v>224</v>
      </c>
      <c r="C70" s="44" t="s">
        <v>161</v>
      </c>
      <c r="D70" s="177" t="s">
        <v>37</v>
      </c>
      <c r="E70" s="44">
        <v>30</v>
      </c>
      <c r="F70" s="44">
        <v>49</v>
      </c>
      <c r="G70" s="45">
        <f t="shared" si="12"/>
        <v>1.6333333333333333</v>
      </c>
      <c r="H70" s="46" t="s">
        <v>322</v>
      </c>
      <c r="I70" s="46" t="s">
        <v>340</v>
      </c>
      <c r="J70" s="46" t="s">
        <v>133</v>
      </c>
      <c r="K70" s="163"/>
      <c r="L70" s="164"/>
      <c r="M70" s="164"/>
      <c r="AA70" s="47"/>
      <c r="AB70" s="47"/>
    </row>
    <row r="71" spans="1:28" ht="201.75" customHeight="1" outlineLevel="2">
      <c r="A71" s="18" t="s">
        <v>369</v>
      </c>
      <c r="B71" s="112" t="s">
        <v>226</v>
      </c>
      <c r="C71" s="44" t="s">
        <v>161</v>
      </c>
      <c r="D71" s="177" t="s">
        <v>37</v>
      </c>
      <c r="E71" s="44">
        <v>49</v>
      </c>
      <c r="F71" s="44">
        <v>65</v>
      </c>
      <c r="G71" s="45">
        <f t="shared" si="12"/>
        <v>1.3265306122448979</v>
      </c>
      <c r="H71" s="46" t="s">
        <v>322</v>
      </c>
      <c r="I71" s="46" t="s">
        <v>340</v>
      </c>
      <c r="J71" s="46" t="s">
        <v>133</v>
      </c>
      <c r="K71" s="163"/>
      <c r="L71" s="164"/>
      <c r="M71" s="164"/>
      <c r="AA71" s="47"/>
      <c r="AB71" s="47"/>
    </row>
    <row r="72" spans="1:28" ht="21" customHeight="1" outlineLevel="2">
      <c r="A72" s="129"/>
      <c r="B72" s="233" t="s">
        <v>125</v>
      </c>
      <c r="C72" s="234"/>
      <c r="D72" s="234"/>
      <c r="E72" s="234"/>
      <c r="F72" s="235"/>
      <c r="G72" s="130"/>
      <c r="H72" s="131"/>
      <c r="I72" s="132"/>
      <c r="J72" s="133"/>
      <c r="K72" s="163"/>
      <c r="L72" s="164"/>
      <c r="M72" s="164"/>
      <c r="AA72" s="47"/>
      <c r="AB72" s="47"/>
    </row>
    <row r="73" spans="1:28" ht="58.5" customHeight="1" outlineLevel="2">
      <c r="A73" s="18" t="s">
        <v>370</v>
      </c>
      <c r="B73" s="112" t="s">
        <v>227</v>
      </c>
      <c r="C73" s="44" t="s">
        <v>142</v>
      </c>
      <c r="D73" s="177" t="s">
        <v>37</v>
      </c>
      <c r="E73" s="44">
        <v>1.2</v>
      </c>
      <c r="F73" s="44">
        <v>1.9</v>
      </c>
      <c r="G73" s="45">
        <f t="shared" si="12"/>
        <v>1.5833333333333333</v>
      </c>
      <c r="H73" s="46"/>
      <c r="I73" s="46" t="s">
        <v>374</v>
      </c>
      <c r="J73" s="46" t="s">
        <v>133</v>
      </c>
      <c r="K73" s="163"/>
      <c r="L73" s="164"/>
      <c r="M73" s="164"/>
      <c r="AA73" s="47"/>
      <c r="AB73" s="47"/>
    </row>
    <row r="74" spans="1:28" outlineLevel="2">
      <c r="A74" s="49"/>
      <c r="B74" s="236" t="s">
        <v>127</v>
      </c>
      <c r="C74" s="237"/>
      <c r="D74" s="237"/>
      <c r="E74" s="237"/>
      <c r="F74" s="238"/>
      <c r="G74" s="50"/>
      <c r="H74" s="128"/>
      <c r="I74" s="51"/>
      <c r="J74" s="52"/>
      <c r="K74" s="163"/>
      <c r="L74" s="164"/>
      <c r="M74" s="164"/>
      <c r="AA74" s="47"/>
      <c r="AB74" s="47"/>
    </row>
    <row r="75" spans="1:28" ht="169.5" customHeight="1" outlineLevel="2">
      <c r="A75" s="18" t="s">
        <v>371</v>
      </c>
      <c r="B75" s="112" t="s">
        <v>230</v>
      </c>
      <c r="C75" s="44" t="s">
        <v>142</v>
      </c>
      <c r="D75" s="177" t="s">
        <v>37</v>
      </c>
      <c r="E75" s="44">
        <v>0.45</v>
      </c>
      <c r="F75" s="44" t="s">
        <v>234</v>
      </c>
      <c r="G75" s="45" t="e">
        <f t="shared" ref="G75" si="13">F75/E75</f>
        <v>#VALUE!</v>
      </c>
      <c r="H75" s="46" t="s">
        <v>235</v>
      </c>
      <c r="I75" s="46" t="s">
        <v>233</v>
      </c>
      <c r="J75" s="46" t="s">
        <v>133</v>
      </c>
      <c r="K75" s="163"/>
      <c r="L75" s="164"/>
      <c r="M75" s="164"/>
      <c r="AA75" s="47"/>
      <c r="AB75" s="47"/>
    </row>
    <row r="76" spans="1:28" outlineLevel="2">
      <c r="A76" s="54"/>
      <c r="B76" s="160"/>
      <c r="C76" s="161"/>
      <c r="D76" s="179"/>
      <c r="E76" s="161"/>
      <c r="F76" s="161"/>
      <c r="G76" s="162"/>
      <c r="H76" s="163"/>
      <c r="I76" s="163"/>
      <c r="J76" s="163"/>
      <c r="K76" s="163"/>
      <c r="L76" s="164"/>
      <c r="M76" s="164"/>
      <c r="AA76" s="47"/>
      <c r="AB76" s="47"/>
    </row>
    <row r="77" spans="1:28" outlineLevel="2">
      <c r="A77" s="54"/>
      <c r="B77" s="160"/>
      <c r="C77" s="161"/>
      <c r="D77" s="179"/>
      <c r="E77" s="161"/>
      <c r="F77" s="161"/>
      <c r="G77" s="162"/>
      <c r="H77" s="163"/>
      <c r="I77" s="163"/>
      <c r="J77" s="163"/>
      <c r="K77" s="163"/>
      <c r="L77" s="164"/>
      <c r="M77" s="164"/>
      <c r="AA77" s="47"/>
      <c r="AB77" s="47"/>
    </row>
    <row r="78" spans="1:28" outlineLevel="2">
      <c r="A78" s="54"/>
      <c r="B78" s="160"/>
      <c r="C78" s="161"/>
      <c r="D78" s="179"/>
      <c r="E78" s="161"/>
      <c r="F78" s="161"/>
      <c r="G78" s="162"/>
      <c r="H78" s="163"/>
      <c r="I78" s="163"/>
      <c r="J78" s="163"/>
      <c r="K78" s="163"/>
      <c r="L78" s="164"/>
      <c r="M78" s="164"/>
      <c r="AA78" s="47"/>
      <c r="AB78" s="47"/>
    </row>
    <row r="79" spans="1:28" outlineLevel="2">
      <c r="A79" s="54"/>
      <c r="B79" s="160"/>
      <c r="C79" s="161"/>
      <c r="D79" s="179"/>
      <c r="E79" s="161"/>
      <c r="F79" s="161"/>
      <c r="G79" s="162"/>
      <c r="H79" s="163"/>
      <c r="I79" s="163"/>
      <c r="J79" s="163"/>
      <c r="K79" s="163"/>
      <c r="L79" s="164"/>
      <c r="M79" s="164"/>
      <c r="AA79" s="47"/>
      <c r="AB79" s="47"/>
    </row>
    <row r="80" spans="1:28" outlineLevel="2">
      <c r="A80" s="54"/>
      <c r="B80" s="160"/>
      <c r="C80" s="161"/>
      <c r="D80" s="179"/>
      <c r="E80" s="161"/>
      <c r="F80" s="161"/>
      <c r="G80" s="162"/>
      <c r="H80" s="163"/>
      <c r="I80" s="163"/>
      <c r="J80" s="163"/>
      <c r="K80" s="163"/>
      <c r="L80" s="164"/>
      <c r="M80" s="164"/>
      <c r="AA80" s="47"/>
      <c r="AB80" s="47"/>
    </row>
    <row r="81" spans="1:28" outlineLevel="2">
      <c r="A81" s="54"/>
      <c r="B81" s="160"/>
      <c r="C81" s="161"/>
      <c r="D81" s="179"/>
      <c r="E81" s="161"/>
      <c r="F81" s="161"/>
      <c r="G81" s="162"/>
      <c r="H81" s="163"/>
      <c r="I81" s="163"/>
      <c r="J81" s="163"/>
      <c r="K81" s="163"/>
      <c r="L81" s="164"/>
      <c r="M81" s="164"/>
      <c r="AA81" s="47"/>
      <c r="AB81" s="47"/>
    </row>
    <row r="82" spans="1:28" outlineLevel="2">
      <c r="A82" s="54"/>
      <c r="B82" s="62"/>
      <c r="C82" s="54"/>
      <c r="D82" s="180"/>
      <c r="E82" s="55"/>
      <c r="F82" s="55"/>
      <c r="G82" s="56"/>
      <c r="H82" s="57"/>
      <c r="I82" s="57"/>
      <c r="J82" s="58"/>
      <c r="K82" s="59"/>
      <c r="L82" s="60"/>
      <c r="M82" s="60"/>
      <c r="AA82" s="47"/>
      <c r="AB82" s="47"/>
    </row>
    <row r="83" spans="1:28">
      <c r="A83" s="19" t="s">
        <v>38</v>
      </c>
      <c r="B83" s="27"/>
      <c r="C83" s="27"/>
      <c r="D83" s="27"/>
      <c r="E83" s="27"/>
      <c r="F83" s="27"/>
      <c r="G83" s="27"/>
      <c r="H83" s="27"/>
      <c r="I83" s="27"/>
      <c r="J83" s="181"/>
    </row>
    <row r="84" spans="1:28">
      <c r="A84" s="56">
        <v>1</v>
      </c>
      <c r="B84" s="63" t="s">
        <v>39</v>
      </c>
      <c r="C84" s="27"/>
      <c r="D84" s="27"/>
      <c r="E84" s="27"/>
      <c r="F84" s="27"/>
      <c r="G84" s="27"/>
      <c r="H84" s="27"/>
      <c r="I84" s="27"/>
      <c r="J84" s="181"/>
      <c r="P84" s="74" t="e">
        <f>P6+#REF!+#REF!+#REF!+#REF!+#REF!+#REF!+#REF!+#REF!+#REF!+#REF!+#REF!+#REF!+#REF!+#REF!+#REF!</f>
        <v>#REF!</v>
      </c>
      <c r="Q84" s="74" t="e">
        <f>Q6+#REF!+#REF!+#REF!+#REF!+#REF!+#REF!+#REF!+#REF!+#REF!+#REF!+#REF!+#REF!+#REF!+#REF!+#REF!</f>
        <v>#REF!</v>
      </c>
      <c r="R84" s="74" t="e">
        <f>R6+#REF!+#REF!+#REF!+#REF!+#REF!+#REF!+#REF!+#REF!+#REF!+#REF!+#REF!+#REF!+#REF!+#REF!+#REF!</f>
        <v>#REF!</v>
      </c>
      <c r="S84" s="74" t="e">
        <f>S6+#REF!+#REF!+#REF!+#REF!+#REF!+#REF!+#REF!+#REF!+#REF!+#REF!+#REF!+#REF!+#REF!+#REF!+#REF!</f>
        <v>#REF!</v>
      </c>
      <c r="T84" s="74" t="e">
        <f>T6+#REF!+#REF!+#REF!+#REF!+#REF!+#REF!+#REF!+#REF!+#REF!+#REF!+#REF!+#REF!+#REF!+#REF!+#REF!</f>
        <v>#REF!</v>
      </c>
      <c r="U84" s="74" t="e">
        <f>U6+#REF!+#REF!+#REF!+#REF!+#REF!+#REF!+#REF!+#REF!+#REF!+#REF!+#REF!+#REF!+#REF!+#REF!+#REF!</f>
        <v>#REF!</v>
      </c>
      <c r="V84" s="74" t="e">
        <f>V6+#REF!+#REF!+#REF!+#REF!+#REF!+#REF!+#REF!+#REF!+#REF!+#REF!+#REF!+#REF!+#REF!+#REF!+#REF!</f>
        <v>#REF!</v>
      </c>
      <c r="W84" s="74" t="e">
        <f>W6+#REF!+#REF!+#REF!+#REF!+#REF!+#REF!+#REF!+#REF!+#REF!+#REF!+#REF!+#REF!+#REF!+#REF!+#REF!</f>
        <v>#REF!</v>
      </c>
      <c r="X84" s="74" t="e">
        <f>X6+#REF!+#REF!+#REF!+#REF!+#REF!+#REF!+#REF!+#REF!+#REF!+#REF!+#REF!+#REF!+#REF!+#REF!+#REF!</f>
        <v>#REF!</v>
      </c>
      <c r="Y84" s="74" t="e">
        <f>Y6+#REF!+#REF!+#REF!+#REF!+#REF!+#REF!+#REF!+#REF!+#REF!+#REF!+#REF!+#REF!+#REF!+#REF!+#REF!</f>
        <v>#REF!</v>
      </c>
      <c r="Z84" s="74" t="e">
        <f>Z6+#REF!+#REF!+#REF!+#REF!+#REF!+#REF!+#REF!+#REF!+#REF!+#REF!+#REF!+#REF!+#REF!+#REF!+#REF!</f>
        <v>#REF!</v>
      </c>
    </row>
    <row r="85" spans="1:28">
      <c r="A85" s="56">
        <v>0.98701298701298701</v>
      </c>
      <c r="B85" s="63" t="s">
        <v>40</v>
      </c>
      <c r="C85" s="27"/>
      <c r="D85" s="27"/>
      <c r="E85" s="27"/>
      <c r="F85" s="27"/>
      <c r="G85" s="27"/>
      <c r="H85" s="27"/>
      <c r="I85" s="27"/>
      <c r="J85" s="181"/>
    </row>
    <row r="86" spans="1:28">
      <c r="A86" s="56">
        <v>0.81166666666666676</v>
      </c>
      <c r="B86" s="63" t="s">
        <v>41</v>
      </c>
      <c r="C86" s="27"/>
      <c r="D86" s="27"/>
      <c r="E86" s="27"/>
      <c r="F86" s="27"/>
      <c r="G86" s="27"/>
      <c r="H86" s="27"/>
      <c r="I86" s="27"/>
      <c r="J86" s="181"/>
    </row>
    <row r="89" spans="1:28" ht="24" customHeight="1"/>
  </sheetData>
  <autoFilter ref="A4:M14"/>
  <mergeCells count="28">
    <mergeCell ref="A2:J2"/>
    <mergeCell ref="A4:A5"/>
    <mergeCell ref="B4:B5"/>
    <mergeCell ref="C4:C5"/>
    <mergeCell ref="D4:D5"/>
    <mergeCell ref="E4:F4"/>
    <mergeCell ref="G4:G5"/>
    <mergeCell ref="H4:H5"/>
    <mergeCell ref="I4:I5"/>
    <mergeCell ref="J4:J5"/>
    <mergeCell ref="K4:K5"/>
    <mergeCell ref="L4:L5"/>
    <mergeCell ref="M4:M5"/>
    <mergeCell ref="B6:F6"/>
    <mergeCell ref="B42:F42"/>
    <mergeCell ref="B20:F20"/>
    <mergeCell ref="B38:F38"/>
    <mergeCell ref="B41:F41"/>
    <mergeCell ref="B7:F7"/>
    <mergeCell ref="B8:F8"/>
    <mergeCell ref="B68:F68"/>
    <mergeCell ref="B72:F72"/>
    <mergeCell ref="B74:F74"/>
    <mergeCell ref="B53:F53"/>
    <mergeCell ref="B60:F60"/>
    <mergeCell ref="B61:F61"/>
    <mergeCell ref="B65:F65"/>
    <mergeCell ref="B67:F67"/>
  </mergeCells>
  <conditionalFormatting sqref="A84:A86">
    <cfRule type="iconSet" priority="141">
      <iconSet iconSet="3Symbols" showValue="0">
        <cfvo type="percent" val="0"/>
        <cfvo type="num" val="0.85"/>
        <cfvo type="num" val="0.995"/>
      </iconSet>
    </cfRule>
  </conditionalFormatting>
  <conditionalFormatting sqref="G11:G12">
    <cfRule type="iconSet" priority="7">
      <iconSet iconSet="3Symbols">
        <cfvo type="percent" val="0"/>
        <cfvo type="num" val="0.85"/>
        <cfvo type="num" val="0.995"/>
      </iconSet>
    </cfRule>
  </conditionalFormatting>
  <conditionalFormatting sqref="G10">
    <cfRule type="iconSet" priority="6">
      <iconSet iconSet="3Symbols">
        <cfvo type="percent" val="0"/>
        <cfvo type="num" val="0.85"/>
        <cfvo type="num" val="0.995"/>
      </iconSet>
    </cfRule>
  </conditionalFormatting>
  <conditionalFormatting sqref="G11">
    <cfRule type="iconSet" priority="5">
      <iconSet iconSet="3Symbols">
        <cfvo type="percent" val="0"/>
        <cfvo type="num" val="0.85"/>
        <cfvo type="num" val="0.995"/>
      </iconSet>
    </cfRule>
  </conditionalFormatting>
  <conditionalFormatting sqref="G6:G9 G13:G81">
    <cfRule type="iconSet" priority="681">
      <iconSet iconSet="3Symbols">
        <cfvo type="percent" val="0"/>
        <cfvo type="num" val="0.85"/>
        <cfvo type="num" val="0.995"/>
      </iconSet>
    </cfRule>
  </conditionalFormatting>
  <conditionalFormatting sqref="G10">
    <cfRule type="iconSet" priority="4">
      <iconSet iconSet="3Symbols">
        <cfvo type="percent" val="0"/>
        <cfvo type="num" val="0.85"/>
        <cfvo type="num" val="0.995"/>
      </iconSet>
    </cfRule>
  </conditionalFormatting>
  <conditionalFormatting sqref="G10">
    <cfRule type="iconSet" priority="3">
      <iconSet iconSet="3Symbols">
        <cfvo type="percent" val="0"/>
        <cfvo type="num" val="0.85"/>
        <cfvo type="num" val="0.995"/>
      </iconSet>
    </cfRule>
  </conditionalFormatting>
  <conditionalFormatting sqref="G9">
    <cfRule type="iconSet" priority="2">
      <iconSet iconSet="3Symbols">
        <cfvo type="percent" val="0"/>
        <cfvo type="num" val="0.85"/>
        <cfvo type="num" val="0.995"/>
      </iconSet>
    </cfRule>
  </conditionalFormatting>
  <conditionalFormatting sqref="G9">
    <cfRule type="iconSet" priority="1">
      <iconSet iconSet="3Symbols">
        <cfvo type="percent" val="0"/>
        <cfvo type="num" val="0.85"/>
        <cfvo type="num" val="0.995"/>
      </iconSet>
    </cfRule>
  </conditionalFormatting>
  <printOptions horizontalCentered="1"/>
  <pageMargins left="0.23622047244094491" right="0.23622047244094491" top="0.35433070866141736" bottom="0.35433070866141736" header="0.31496062992125984" footer="0.11811023622047245"/>
  <pageSetup paperSize="9" scale="75"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3.xml><?xml version="1.0" encoding="utf-8"?>
<worksheet xmlns="http://schemas.openxmlformats.org/spreadsheetml/2006/main" xmlns:r="http://schemas.openxmlformats.org/officeDocument/2006/relationships">
  <sheetPr>
    <tabColor rgb="FF00B0F0"/>
    <outlinePr summaryBelow="0" summaryRight="0"/>
    <pageSetUpPr fitToPage="1"/>
  </sheetPr>
  <dimension ref="A1:T52"/>
  <sheetViews>
    <sheetView tabSelected="1" zoomScaleNormal="100" zoomScaleSheetLayoutView="110" workbookViewId="0">
      <pane xSplit="7" ySplit="5" topLeftCell="H36" activePane="bottomRight" state="frozen"/>
      <selection pane="topRight" activeCell="H1" sqref="H1"/>
      <selection pane="bottomLeft" activeCell="A6" sqref="A6"/>
      <selection pane="bottomRight" activeCell="F45" sqref="F45:F48"/>
    </sheetView>
  </sheetViews>
  <sheetFormatPr defaultColWidth="8.85546875" defaultRowHeight="15"/>
  <cols>
    <col min="1" max="1" width="3.85546875" customWidth="1"/>
    <col min="2" max="2" width="19.42578125" customWidth="1"/>
    <col min="3" max="3" width="15.5703125" customWidth="1"/>
    <col min="4" max="4" width="16.85546875" customWidth="1"/>
    <col min="5" max="5" width="11" customWidth="1"/>
    <col min="6" max="6" width="10.7109375" customWidth="1"/>
    <col min="7" max="7" width="5" customWidth="1"/>
    <col min="8" max="8" width="9.7109375" customWidth="1"/>
    <col min="9" max="9" width="12.28515625" customWidth="1"/>
    <col min="10" max="10" width="9.85546875" customWidth="1"/>
    <col min="11" max="11" width="11" customWidth="1"/>
    <col min="12" max="12" width="10.42578125" customWidth="1"/>
    <col min="13" max="13" width="10" customWidth="1"/>
    <col min="14" max="14" width="10.140625" style="118" customWidth="1"/>
    <col min="15" max="15" width="46.42578125"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c r="A1" s="108"/>
      <c r="B1" s="108"/>
      <c r="C1" s="110"/>
      <c r="D1" s="110"/>
      <c r="E1" s="110"/>
      <c r="F1" s="109"/>
      <c r="G1" s="108"/>
      <c r="H1" s="107"/>
      <c r="I1" s="106"/>
      <c r="J1" s="106"/>
      <c r="K1" s="106"/>
      <c r="L1" s="106"/>
      <c r="M1" s="105"/>
      <c r="N1" s="123"/>
      <c r="O1" s="104" t="s">
        <v>54</v>
      </c>
    </row>
    <row r="2" spans="1:20">
      <c r="A2" s="262" t="s">
        <v>305</v>
      </c>
      <c r="B2" s="263"/>
      <c r="C2" s="263"/>
      <c r="D2" s="263"/>
      <c r="E2" s="263"/>
      <c r="F2" s="263"/>
      <c r="G2" s="263"/>
      <c r="H2" s="263"/>
      <c r="I2" s="263"/>
      <c r="J2" s="263"/>
      <c r="K2" s="263"/>
      <c r="L2" s="263"/>
      <c r="M2" s="263"/>
      <c r="N2" s="263"/>
      <c r="O2" s="263"/>
    </row>
    <row r="3" spans="1:20">
      <c r="A3" s="101"/>
      <c r="B3" s="101"/>
      <c r="C3" s="103"/>
      <c r="D3" s="103"/>
      <c r="E3" s="103"/>
      <c r="F3" s="102"/>
      <c r="G3" s="101"/>
      <c r="H3" s="99"/>
      <c r="I3" s="99"/>
      <c r="J3" s="99"/>
      <c r="K3" s="99"/>
      <c r="L3" s="99"/>
      <c r="M3" s="100"/>
      <c r="N3" s="124"/>
      <c r="O3" s="99"/>
    </row>
    <row r="4" spans="1:20" ht="15" customHeight="1">
      <c r="A4" s="264" t="s">
        <v>11</v>
      </c>
      <c r="B4" s="266" t="s">
        <v>53</v>
      </c>
      <c r="C4" s="268" t="s">
        <v>52</v>
      </c>
      <c r="D4" s="268" t="s">
        <v>51</v>
      </c>
      <c r="E4" s="268" t="s">
        <v>50</v>
      </c>
      <c r="F4" s="270" t="s">
        <v>49</v>
      </c>
      <c r="G4" s="268" t="s">
        <v>9</v>
      </c>
      <c r="H4" s="270" t="s">
        <v>306</v>
      </c>
      <c r="I4" s="272" t="s">
        <v>307</v>
      </c>
      <c r="J4" s="273"/>
      <c r="K4" s="273"/>
      <c r="L4" s="273"/>
      <c r="M4" s="274"/>
      <c r="N4" s="275" t="s">
        <v>48</v>
      </c>
      <c r="O4" s="268" t="s">
        <v>47</v>
      </c>
    </row>
    <row r="5" spans="1:20" ht="71.25" customHeight="1">
      <c r="A5" s="265"/>
      <c r="B5" s="267"/>
      <c r="C5" s="269"/>
      <c r="D5" s="269"/>
      <c r="E5" s="269"/>
      <c r="F5" s="271"/>
      <c r="G5" s="269"/>
      <c r="H5" s="271"/>
      <c r="I5" s="116" t="s">
        <v>46</v>
      </c>
      <c r="J5" s="117" t="s">
        <v>45</v>
      </c>
      <c r="K5" s="117" t="s">
        <v>56</v>
      </c>
      <c r="L5" s="117" t="s">
        <v>44</v>
      </c>
      <c r="M5" s="98" t="s">
        <v>43</v>
      </c>
      <c r="N5" s="276"/>
      <c r="O5" s="269"/>
    </row>
    <row r="6" spans="1:20" ht="21" customHeight="1">
      <c r="A6" s="277"/>
      <c r="B6" s="285" t="s">
        <v>248</v>
      </c>
      <c r="C6" s="286"/>
      <c r="D6" s="286"/>
      <c r="E6" s="286"/>
      <c r="F6" s="287"/>
      <c r="G6" s="84" t="s">
        <v>2</v>
      </c>
      <c r="H6" s="97">
        <f>SUM(H7:H9)</f>
        <v>673870.79745000007</v>
      </c>
      <c r="I6" s="97">
        <f>SUM(I7:I9)</f>
        <v>556907.76487000007</v>
      </c>
      <c r="J6" s="97">
        <f>SUM(J7:J9)</f>
        <v>280455.82721000002</v>
      </c>
      <c r="K6" s="97">
        <f>SUM(K7:K9)</f>
        <v>280455.82721000002</v>
      </c>
      <c r="L6" s="97">
        <f>SUM(L7:L9)</f>
        <v>0</v>
      </c>
      <c r="M6" s="96"/>
      <c r="N6" s="171"/>
      <c r="O6" s="173"/>
      <c r="P6" s="95"/>
    </row>
    <row r="7" spans="1:20">
      <c r="A7" s="278"/>
      <c r="B7" s="288"/>
      <c r="C7" s="289"/>
      <c r="D7" s="289"/>
      <c r="E7" s="289"/>
      <c r="F7" s="290"/>
      <c r="G7" s="83" t="s">
        <v>13</v>
      </c>
      <c r="H7" s="94">
        <f>SUM(H13,H17,H22,H26,H30,H34,H38,H42,H46,H50)</f>
        <v>100463.52955000001</v>
      </c>
      <c r="I7" s="94">
        <f>SUM(I13,I17,I22,I26,I30,I34,I38,I42,I46,I50)</f>
        <v>173357.05486999999</v>
      </c>
      <c r="J7" s="94">
        <f>SUM(J13,J17,J22,J26,J30,J34,J38,J42,J46,J50)</f>
        <v>85765.819709999996</v>
      </c>
      <c r="K7" s="94">
        <f>SUM(K13,K17,K22,K26,K30,K34,K38,K42,K46,K50)</f>
        <v>85765.819709999996</v>
      </c>
      <c r="L7" s="94">
        <f>SUM(L13,L17,L22,L26,L30,L34,L38,L42,L46,L50)</f>
        <v>0</v>
      </c>
      <c r="M7" s="93"/>
      <c r="N7" s="171"/>
      <c r="O7" s="174"/>
    </row>
    <row r="8" spans="1:20">
      <c r="A8" s="114"/>
      <c r="B8" s="288"/>
      <c r="C8" s="289"/>
      <c r="D8" s="289"/>
      <c r="E8" s="289"/>
      <c r="F8" s="290"/>
      <c r="G8" s="83" t="s">
        <v>4</v>
      </c>
      <c r="H8" s="94">
        <f>SUM(H27,H14,H18,H23,H31,H35,H39,H43,H47,H51)</f>
        <v>558778.03750000009</v>
      </c>
      <c r="I8" s="94">
        <f>SUM(I14,I18,I23,I27,I31,I35,I39,I43,I47,I51)</f>
        <v>382272.2</v>
      </c>
      <c r="J8" s="94">
        <f>SUM(J14,J18,J23,J27,J31,J35,J39,J43,J47,J51)</f>
        <v>194018.53750000003</v>
      </c>
      <c r="K8" s="94">
        <f t="shared" ref="K8:L9" si="0">SUM(K14,K18,K23,K27,K31,K35,K39,K43,K47,K51)</f>
        <v>194018.53750000003</v>
      </c>
      <c r="L8" s="94">
        <f t="shared" si="0"/>
        <v>0</v>
      </c>
      <c r="M8" s="93"/>
      <c r="N8" s="170"/>
      <c r="O8" s="172"/>
    </row>
    <row r="9" spans="1:20">
      <c r="A9" s="120"/>
      <c r="B9" s="291"/>
      <c r="C9" s="292"/>
      <c r="D9" s="292"/>
      <c r="E9" s="292"/>
      <c r="F9" s="293"/>
      <c r="G9" s="83" t="s">
        <v>5</v>
      </c>
      <c r="H9" s="94">
        <f>SUM(H15,H19,H24,H28,H32,H36,H40,H44,H48,H52)</f>
        <v>14629.230399999999</v>
      </c>
      <c r="I9" s="94">
        <f>SUM(I15,I19,I24,I28,I32,I36,I40,I44,I48,I52)</f>
        <v>1278.51</v>
      </c>
      <c r="J9" s="94">
        <f>SUM(J15,J19,J24,J28,J32,J36,J40,J44,J48,J52)</f>
        <v>671.47</v>
      </c>
      <c r="K9" s="94">
        <f t="shared" si="0"/>
        <v>671.47</v>
      </c>
      <c r="L9" s="94">
        <f t="shared" si="0"/>
        <v>0</v>
      </c>
      <c r="M9" s="93"/>
      <c r="N9" s="170"/>
      <c r="O9" s="172"/>
    </row>
    <row r="10" spans="1:20">
      <c r="A10" s="91"/>
      <c r="B10" s="279" t="s">
        <v>95</v>
      </c>
      <c r="C10" s="280"/>
      <c r="D10" s="280"/>
      <c r="E10" s="280"/>
      <c r="F10" s="281"/>
      <c r="G10" s="90"/>
      <c r="H10" s="89"/>
      <c r="I10" s="89"/>
      <c r="J10" s="89"/>
      <c r="K10" s="89"/>
      <c r="L10" s="89"/>
      <c r="M10" s="87"/>
      <c r="N10" s="125"/>
      <c r="O10" s="92"/>
    </row>
    <row r="11" spans="1:20" ht="26.25" customHeight="1">
      <c r="A11" s="135"/>
      <c r="B11" s="282" t="s">
        <v>96</v>
      </c>
      <c r="C11" s="283"/>
      <c r="D11" s="283"/>
      <c r="E11" s="283"/>
      <c r="F11" s="284"/>
      <c r="G11" s="136"/>
      <c r="H11" s="137"/>
      <c r="I11" s="137"/>
      <c r="J11" s="137"/>
      <c r="K11" s="137"/>
      <c r="L11" s="137"/>
      <c r="M11" s="138"/>
      <c r="N11" s="125"/>
      <c r="O11" s="92"/>
    </row>
    <row r="12" spans="1:20" s="118" customFormat="1" ht="21">
      <c r="A12" s="253">
        <v>1</v>
      </c>
      <c r="B12" s="256" t="s">
        <v>249</v>
      </c>
      <c r="C12" s="259" t="s">
        <v>134</v>
      </c>
      <c r="D12" s="259" t="s">
        <v>270</v>
      </c>
      <c r="E12" s="259" t="s">
        <v>254</v>
      </c>
      <c r="F12" s="297">
        <v>561334.11600000004</v>
      </c>
      <c r="G12" s="85" t="s">
        <v>2</v>
      </c>
      <c r="H12" s="86">
        <f>SUM(H13:H15)</f>
        <v>392243.20000000001</v>
      </c>
      <c r="I12" s="86">
        <f>SUM(I13:I15)</f>
        <v>353934.11600000004</v>
      </c>
      <c r="J12" s="86">
        <f>SUM(J13:J15)</f>
        <v>184843.2</v>
      </c>
      <c r="K12" s="86">
        <f>SUM(K13:K15)</f>
        <v>184843.2</v>
      </c>
      <c r="L12" s="86">
        <f>SUM(L13:L15)</f>
        <v>0</v>
      </c>
      <c r="M12" s="294">
        <v>0.52229999999999999</v>
      </c>
      <c r="N12" s="312">
        <v>0.62</v>
      </c>
      <c r="O12" s="309" t="s">
        <v>308</v>
      </c>
      <c r="T12" s="119"/>
    </row>
    <row r="13" spans="1:20" s="118" customFormat="1">
      <c r="A13" s="254"/>
      <c r="B13" s="257"/>
      <c r="C13" s="260"/>
      <c r="D13" s="260"/>
      <c r="E13" s="260"/>
      <c r="F13" s="298"/>
      <c r="G13" s="113" t="s">
        <v>13</v>
      </c>
      <c r="H13" s="115">
        <f>6222+J13</f>
        <v>86074.3</v>
      </c>
      <c r="I13" s="167">
        <v>152756.11600000001</v>
      </c>
      <c r="J13" s="175">
        <v>79852.3</v>
      </c>
      <c r="K13" s="175">
        <v>79852.3</v>
      </c>
      <c r="L13" s="88">
        <v>0</v>
      </c>
      <c r="M13" s="295"/>
      <c r="N13" s="313"/>
      <c r="O13" s="310"/>
      <c r="T13" s="119"/>
    </row>
    <row r="14" spans="1:20" s="118" customFormat="1">
      <c r="A14" s="254"/>
      <c r="B14" s="257"/>
      <c r="C14" s="260"/>
      <c r="D14" s="260"/>
      <c r="E14" s="260"/>
      <c r="F14" s="298"/>
      <c r="G14" s="113" t="s">
        <v>4</v>
      </c>
      <c r="H14" s="115">
        <f>201178+J14</f>
        <v>306168.90000000002</v>
      </c>
      <c r="I14" s="115">
        <v>201178</v>
      </c>
      <c r="J14" s="175">
        <v>104990.9</v>
      </c>
      <c r="K14" s="175">
        <v>104990.9</v>
      </c>
      <c r="L14" s="88">
        <v>0</v>
      </c>
      <c r="M14" s="295"/>
      <c r="N14" s="313"/>
      <c r="O14" s="310"/>
      <c r="T14" s="119"/>
    </row>
    <row r="15" spans="1:20" s="118" customFormat="1" ht="87.75" customHeight="1">
      <c r="A15" s="255"/>
      <c r="B15" s="258"/>
      <c r="C15" s="261"/>
      <c r="D15" s="261"/>
      <c r="E15" s="261"/>
      <c r="F15" s="299"/>
      <c r="G15" s="121" t="s">
        <v>5</v>
      </c>
      <c r="H15" s="122">
        <v>0</v>
      </c>
      <c r="I15" s="122">
        <v>0</v>
      </c>
      <c r="J15" s="88">
        <v>0</v>
      </c>
      <c r="K15" s="88">
        <v>0</v>
      </c>
      <c r="L15" s="88">
        <v>0</v>
      </c>
      <c r="M15" s="296"/>
      <c r="N15" s="314"/>
      <c r="O15" s="311"/>
      <c r="T15" s="119"/>
    </row>
    <row r="16" spans="1:20" s="118" customFormat="1" ht="21">
      <c r="A16" s="253">
        <v>2</v>
      </c>
      <c r="B16" s="256" t="s">
        <v>102</v>
      </c>
      <c r="C16" s="259" t="s">
        <v>134</v>
      </c>
      <c r="D16" s="259" t="s">
        <v>271</v>
      </c>
      <c r="E16" s="315">
        <v>44895</v>
      </c>
      <c r="F16" s="297">
        <v>98610.73</v>
      </c>
      <c r="G16" s="85" t="s">
        <v>2</v>
      </c>
      <c r="H16" s="86">
        <f>SUM(H17:H19)</f>
        <v>28243.247210000001</v>
      </c>
      <c r="I16" s="86">
        <f>SUM(I17:I19)</f>
        <v>98610.73</v>
      </c>
      <c r="J16" s="86">
        <f>SUM(J17:J19)</f>
        <v>28243.247210000001</v>
      </c>
      <c r="K16" s="86">
        <f>SUM(K17:K19)</f>
        <v>28243.247210000001</v>
      </c>
      <c r="L16" s="86">
        <f>SUM(L17:L19)</f>
        <v>0</v>
      </c>
      <c r="M16" s="294">
        <v>0.28599999999999998</v>
      </c>
      <c r="N16" s="312">
        <v>0.23</v>
      </c>
      <c r="O16" s="300" t="s">
        <v>135</v>
      </c>
    </row>
    <row r="17" spans="1:15" s="118" customFormat="1">
      <c r="A17" s="254"/>
      <c r="B17" s="257"/>
      <c r="C17" s="260"/>
      <c r="D17" s="260"/>
      <c r="E17" s="260"/>
      <c r="F17" s="298"/>
      <c r="G17" s="121" t="s">
        <v>13</v>
      </c>
      <c r="H17" s="175">
        <v>3912.5272100000002</v>
      </c>
      <c r="I17" s="122">
        <f>2508.33+15000</f>
        <v>17508.330000000002</v>
      </c>
      <c r="J17" s="175">
        <v>3912.5272100000002</v>
      </c>
      <c r="K17" s="175">
        <v>3912.5272100000002</v>
      </c>
      <c r="L17" s="88">
        <v>0</v>
      </c>
      <c r="M17" s="295"/>
      <c r="N17" s="313"/>
      <c r="O17" s="301"/>
    </row>
    <row r="18" spans="1:15" s="118" customFormat="1">
      <c r="A18" s="254"/>
      <c r="B18" s="257"/>
      <c r="C18" s="260"/>
      <c r="D18" s="260"/>
      <c r="E18" s="260"/>
      <c r="F18" s="298"/>
      <c r="G18" s="113" t="s">
        <v>4</v>
      </c>
      <c r="H18" s="175">
        <v>24330.720000000001</v>
      </c>
      <c r="I18" s="115">
        <v>81102.399999999994</v>
      </c>
      <c r="J18" s="175">
        <v>24330.720000000001</v>
      </c>
      <c r="K18" s="175">
        <v>24330.720000000001</v>
      </c>
      <c r="L18" s="88">
        <v>0</v>
      </c>
      <c r="M18" s="295"/>
      <c r="N18" s="313"/>
      <c r="O18" s="301"/>
    </row>
    <row r="19" spans="1:15" s="118" customFormat="1" ht="103.5" customHeight="1">
      <c r="A19" s="255"/>
      <c r="B19" s="258"/>
      <c r="C19" s="261"/>
      <c r="D19" s="261"/>
      <c r="E19" s="261"/>
      <c r="F19" s="299"/>
      <c r="G19" s="121" t="s">
        <v>5</v>
      </c>
      <c r="H19" s="88">
        <v>0</v>
      </c>
      <c r="I19" s="122">
        <v>0</v>
      </c>
      <c r="J19" s="88">
        <v>0</v>
      </c>
      <c r="K19" s="88">
        <v>0</v>
      </c>
      <c r="L19" s="88">
        <v>0</v>
      </c>
      <c r="M19" s="296"/>
      <c r="N19" s="314"/>
      <c r="O19" s="302"/>
    </row>
    <row r="20" spans="1:15" ht="25.5" customHeight="1">
      <c r="A20" s="135"/>
      <c r="B20" s="306" t="s">
        <v>104</v>
      </c>
      <c r="C20" s="307"/>
      <c r="D20" s="307"/>
      <c r="E20" s="307"/>
      <c r="F20" s="308"/>
      <c r="G20" s="136"/>
      <c r="H20" s="137"/>
      <c r="I20" s="137"/>
      <c r="J20" s="137"/>
      <c r="K20" s="137"/>
      <c r="L20" s="137"/>
      <c r="M20" s="138"/>
      <c r="N20" s="166"/>
      <c r="O20" s="134"/>
    </row>
    <row r="21" spans="1:15" ht="21">
      <c r="A21" s="253">
        <v>1</v>
      </c>
      <c r="B21" s="256" t="s">
        <v>256</v>
      </c>
      <c r="C21" s="259" t="s">
        <v>283</v>
      </c>
      <c r="D21" s="259" t="s">
        <v>250</v>
      </c>
      <c r="E21" s="259" t="s">
        <v>254</v>
      </c>
      <c r="F21" s="297">
        <v>20248.559260000002</v>
      </c>
      <c r="G21" s="85" t="s">
        <v>2</v>
      </c>
      <c r="H21" s="86">
        <f>SUM(H22:H24)</f>
        <v>20248.559260000002</v>
      </c>
      <c r="I21" s="86">
        <f>SUM(I22:I24)</f>
        <v>0</v>
      </c>
      <c r="J21" s="86">
        <f>SUM(J22:J24)</f>
        <v>0</v>
      </c>
      <c r="K21" s="86">
        <f>SUM(K22:K24)</f>
        <v>0</v>
      </c>
      <c r="L21" s="86">
        <f>SUM(L22:L24)</f>
        <v>0</v>
      </c>
      <c r="M21" s="316">
        <v>1</v>
      </c>
      <c r="N21" s="303">
        <v>1</v>
      </c>
      <c r="O21" s="309" t="s">
        <v>309</v>
      </c>
    </row>
    <row r="22" spans="1:15">
      <c r="A22" s="254"/>
      <c r="B22" s="257"/>
      <c r="C22" s="260"/>
      <c r="D22" s="260"/>
      <c r="E22" s="260"/>
      <c r="F22" s="298"/>
      <c r="G22" s="168" t="s">
        <v>13</v>
      </c>
      <c r="H22" s="167">
        <v>1624.6207199999999</v>
      </c>
      <c r="I22" s="167">
        <v>0</v>
      </c>
      <c r="J22" s="167">
        <v>0</v>
      </c>
      <c r="K22" s="167">
        <v>0</v>
      </c>
      <c r="L22" s="167">
        <v>0</v>
      </c>
      <c r="M22" s="317"/>
      <c r="N22" s="304"/>
      <c r="O22" s="310"/>
    </row>
    <row r="23" spans="1:15">
      <c r="A23" s="254"/>
      <c r="B23" s="257"/>
      <c r="C23" s="260"/>
      <c r="D23" s="260"/>
      <c r="E23" s="260"/>
      <c r="F23" s="298"/>
      <c r="G23" s="168" t="s">
        <v>4</v>
      </c>
      <c r="H23" s="167">
        <v>16192.54</v>
      </c>
      <c r="I23" s="167">
        <v>0</v>
      </c>
      <c r="J23" s="167">
        <v>0</v>
      </c>
      <c r="K23" s="167">
        <v>0</v>
      </c>
      <c r="L23" s="167">
        <v>0</v>
      </c>
      <c r="M23" s="317"/>
      <c r="N23" s="304"/>
      <c r="O23" s="310"/>
    </row>
    <row r="24" spans="1:15" ht="42.75" customHeight="1">
      <c r="A24" s="255"/>
      <c r="B24" s="258"/>
      <c r="C24" s="261"/>
      <c r="D24" s="261"/>
      <c r="E24" s="261"/>
      <c r="F24" s="299"/>
      <c r="G24" s="168" t="s">
        <v>5</v>
      </c>
      <c r="H24" s="167">
        <v>2431.3985400000001</v>
      </c>
      <c r="I24" s="167">
        <v>0</v>
      </c>
      <c r="J24" s="167">
        <v>0</v>
      </c>
      <c r="K24" s="167">
        <v>0</v>
      </c>
      <c r="L24" s="167">
        <v>0</v>
      </c>
      <c r="M24" s="318"/>
      <c r="N24" s="305"/>
      <c r="O24" s="311"/>
    </row>
    <row r="25" spans="1:15" ht="21" customHeight="1">
      <c r="A25" s="253">
        <v>2</v>
      </c>
      <c r="B25" s="256" t="s">
        <v>257</v>
      </c>
      <c r="C25" s="259" t="s">
        <v>283</v>
      </c>
      <c r="D25" s="259" t="s">
        <v>251</v>
      </c>
      <c r="E25" s="259" t="s">
        <v>254</v>
      </c>
      <c r="F25" s="297">
        <v>18514.626950000002</v>
      </c>
      <c r="G25" s="85" t="s">
        <v>2</v>
      </c>
      <c r="H25" s="86">
        <f>SUM(H26:H28)</f>
        <v>18514.626950000002</v>
      </c>
      <c r="I25" s="86">
        <f>SUM(I26:I28)</f>
        <v>0</v>
      </c>
      <c r="J25" s="86">
        <f>SUM(J26:J28)</f>
        <v>0</v>
      </c>
      <c r="K25" s="86">
        <f>SUM(K26:K28)</f>
        <v>0</v>
      </c>
      <c r="L25" s="86">
        <f>SUM(L26:L28)</f>
        <v>0</v>
      </c>
      <c r="M25" s="316">
        <v>1</v>
      </c>
      <c r="N25" s="303">
        <v>1</v>
      </c>
      <c r="O25" s="300" t="s">
        <v>309</v>
      </c>
    </row>
    <row r="26" spans="1:15">
      <c r="A26" s="254"/>
      <c r="B26" s="257"/>
      <c r="C26" s="260"/>
      <c r="D26" s="260"/>
      <c r="E26" s="260"/>
      <c r="F26" s="298"/>
      <c r="G26" s="168" t="s">
        <v>13</v>
      </c>
      <c r="H26" s="167">
        <v>1555.54648</v>
      </c>
      <c r="I26" s="167">
        <v>0</v>
      </c>
      <c r="J26" s="167">
        <v>0</v>
      </c>
      <c r="K26" s="167">
        <v>0</v>
      </c>
      <c r="L26" s="167">
        <v>0</v>
      </c>
      <c r="M26" s="317"/>
      <c r="N26" s="304"/>
      <c r="O26" s="301"/>
    </row>
    <row r="27" spans="1:15">
      <c r="A27" s="254"/>
      <c r="B27" s="257"/>
      <c r="C27" s="260"/>
      <c r="D27" s="260"/>
      <c r="E27" s="260"/>
      <c r="F27" s="298"/>
      <c r="G27" s="168" t="s">
        <v>4</v>
      </c>
      <c r="H27" s="167">
        <v>14847.2</v>
      </c>
      <c r="I27" s="167">
        <v>0</v>
      </c>
      <c r="J27" s="167">
        <v>0</v>
      </c>
      <c r="K27" s="167">
        <v>0</v>
      </c>
      <c r="L27" s="167">
        <v>0</v>
      </c>
      <c r="M27" s="317"/>
      <c r="N27" s="304"/>
      <c r="O27" s="301"/>
    </row>
    <row r="28" spans="1:15" ht="42" customHeight="1">
      <c r="A28" s="255"/>
      <c r="B28" s="258"/>
      <c r="C28" s="261"/>
      <c r="D28" s="261"/>
      <c r="E28" s="261"/>
      <c r="F28" s="299"/>
      <c r="G28" s="168" t="s">
        <v>5</v>
      </c>
      <c r="H28" s="167">
        <v>2111.8804700000001</v>
      </c>
      <c r="I28" s="167">
        <v>0</v>
      </c>
      <c r="J28" s="167">
        <v>0</v>
      </c>
      <c r="K28" s="167">
        <v>0</v>
      </c>
      <c r="L28" s="167">
        <v>0</v>
      </c>
      <c r="M28" s="318"/>
      <c r="N28" s="305"/>
      <c r="O28" s="302"/>
    </row>
    <row r="29" spans="1:15" ht="21" customHeight="1">
      <c r="A29" s="253">
        <v>3</v>
      </c>
      <c r="B29" s="256" t="s">
        <v>258</v>
      </c>
      <c r="C29" s="259" t="s">
        <v>283</v>
      </c>
      <c r="D29" s="259" t="s">
        <v>252</v>
      </c>
      <c r="E29" s="259" t="s">
        <v>254</v>
      </c>
      <c r="F29" s="297">
        <v>23857.633610000001</v>
      </c>
      <c r="G29" s="85" t="s">
        <v>2</v>
      </c>
      <c r="H29" s="86">
        <f>SUM(H30:H32)</f>
        <v>23857.633610000001</v>
      </c>
      <c r="I29" s="86">
        <f>SUM(I30:I32)</f>
        <v>0</v>
      </c>
      <c r="J29" s="86">
        <f>SUM(J30:J32)</f>
        <v>0</v>
      </c>
      <c r="K29" s="86">
        <f>SUM(K30:K32)</f>
        <v>0</v>
      </c>
      <c r="L29" s="86">
        <f>SUM(L30:L32)</f>
        <v>0</v>
      </c>
      <c r="M29" s="316">
        <v>1</v>
      </c>
      <c r="N29" s="303">
        <v>1</v>
      </c>
      <c r="O29" s="300" t="s">
        <v>309</v>
      </c>
    </row>
    <row r="30" spans="1:15">
      <c r="A30" s="254"/>
      <c r="B30" s="257"/>
      <c r="C30" s="260"/>
      <c r="D30" s="260"/>
      <c r="E30" s="260"/>
      <c r="F30" s="298"/>
      <c r="G30" s="168" t="s">
        <v>13</v>
      </c>
      <c r="H30" s="167">
        <v>1791.1416400000001</v>
      </c>
      <c r="I30" s="167">
        <v>0</v>
      </c>
      <c r="J30" s="167">
        <v>0</v>
      </c>
      <c r="K30" s="167">
        <v>0</v>
      </c>
      <c r="L30" s="167">
        <v>0</v>
      </c>
      <c r="M30" s="317"/>
      <c r="N30" s="304"/>
      <c r="O30" s="301"/>
    </row>
    <row r="31" spans="1:15">
      <c r="A31" s="254"/>
      <c r="B31" s="257"/>
      <c r="C31" s="260"/>
      <c r="D31" s="260"/>
      <c r="E31" s="260"/>
      <c r="F31" s="298"/>
      <c r="G31" s="168" t="s">
        <v>4</v>
      </c>
      <c r="H31" s="167">
        <v>19233.84</v>
      </c>
      <c r="I31" s="167">
        <v>0</v>
      </c>
      <c r="J31" s="167">
        <v>0</v>
      </c>
      <c r="K31" s="167">
        <v>0</v>
      </c>
      <c r="L31" s="167">
        <v>0</v>
      </c>
      <c r="M31" s="317"/>
      <c r="N31" s="304"/>
      <c r="O31" s="301"/>
    </row>
    <row r="32" spans="1:15" ht="51" customHeight="1">
      <c r="A32" s="255"/>
      <c r="B32" s="258"/>
      <c r="C32" s="261"/>
      <c r="D32" s="261"/>
      <c r="E32" s="261"/>
      <c r="F32" s="299"/>
      <c r="G32" s="168" t="s">
        <v>5</v>
      </c>
      <c r="H32" s="167">
        <v>2832.6519699999999</v>
      </c>
      <c r="I32" s="167">
        <v>0</v>
      </c>
      <c r="J32" s="167">
        <v>0</v>
      </c>
      <c r="K32" s="167">
        <v>0</v>
      </c>
      <c r="L32" s="167">
        <v>0</v>
      </c>
      <c r="M32" s="318"/>
      <c r="N32" s="305"/>
      <c r="O32" s="302"/>
    </row>
    <row r="33" spans="1:15" ht="21" customHeight="1">
      <c r="A33" s="253">
        <v>4</v>
      </c>
      <c r="B33" s="256" t="s">
        <v>259</v>
      </c>
      <c r="C33" s="259" t="s">
        <v>283</v>
      </c>
      <c r="D33" s="259" t="s">
        <v>253</v>
      </c>
      <c r="E33" s="259" t="s">
        <v>254</v>
      </c>
      <c r="F33" s="297">
        <v>48906.39</v>
      </c>
      <c r="G33" s="85" t="s">
        <v>2</v>
      </c>
      <c r="H33" s="86">
        <f>SUM(H34:H36)</f>
        <v>35618.89</v>
      </c>
      <c r="I33" s="86">
        <f>SUM(I34:I36)</f>
        <v>15216.39</v>
      </c>
      <c r="J33" s="86">
        <f>SUM(J34:J36)</f>
        <v>3618.8900000000003</v>
      </c>
      <c r="K33" s="86">
        <f>SUM(K34:K36)</f>
        <v>3618.8900000000003</v>
      </c>
      <c r="L33" s="86">
        <f>SUM(L34:L36)</f>
        <v>0</v>
      </c>
      <c r="M33" s="316">
        <v>0.23799999999999999</v>
      </c>
      <c r="N33" s="303">
        <v>0.7</v>
      </c>
      <c r="O33" s="300" t="s">
        <v>136</v>
      </c>
    </row>
    <row r="34" spans="1:15">
      <c r="A34" s="254"/>
      <c r="B34" s="257"/>
      <c r="C34" s="260"/>
      <c r="D34" s="260"/>
      <c r="E34" s="260"/>
      <c r="F34" s="298"/>
      <c r="G34" s="168" t="s">
        <v>13</v>
      </c>
      <c r="H34" s="167">
        <f>844.8+J34</f>
        <v>950.94999999999993</v>
      </c>
      <c r="I34" s="167">
        <v>446.35</v>
      </c>
      <c r="J34" s="167">
        <v>106.15</v>
      </c>
      <c r="K34" s="167">
        <v>106.15</v>
      </c>
      <c r="L34" s="167">
        <v>0</v>
      </c>
      <c r="M34" s="317"/>
      <c r="N34" s="304"/>
      <c r="O34" s="301"/>
    </row>
    <row r="35" spans="1:15">
      <c r="A35" s="254"/>
      <c r="B35" s="257"/>
      <c r="C35" s="260"/>
      <c r="D35" s="260"/>
      <c r="E35" s="260"/>
      <c r="F35" s="298"/>
      <c r="G35" s="168" t="s">
        <v>4</v>
      </c>
      <c r="H35" s="167">
        <f>27315.2+J35</f>
        <v>30747.52</v>
      </c>
      <c r="I35" s="167">
        <v>14431.91</v>
      </c>
      <c r="J35" s="167">
        <v>3432.32</v>
      </c>
      <c r="K35" s="167">
        <v>3432.32</v>
      </c>
      <c r="L35" s="167">
        <v>0</v>
      </c>
      <c r="M35" s="317"/>
      <c r="N35" s="304"/>
      <c r="O35" s="301"/>
    </row>
    <row r="36" spans="1:15" ht="42" customHeight="1">
      <c r="A36" s="255"/>
      <c r="B36" s="258"/>
      <c r="C36" s="261"/>
      <c r="D36" s="261"/>
      <c r="E36" s="261"/>
      <c r="F36" s="299"/>
      <c r="G36" s="168" t="s">
        <v>5</v>
      </c>
      <c r="H36" s="167">
        <f>3840+J36</f>
        <v>3920.42</v>
      </c>
      <c r="I36" s="167">
        <v>338.13</v>
      </c>
      <c r="J36" s="167">
        <v>80.42</v>
      </c>
      <c r="K36" s="167">
        <v>80.42</v>
      </c>
      <c r="L36" s="167">
        <v>0</v>
      </c>
      <c r="M36" s="318"/>
      <c r="N36" s="305"/>
      <c r="O36" s="302"/>
    </row>
    <row r="37" spans="1:15" ht="21" customHeight="1">
      <c r="A37" s="253">
        <v>5</v>
      </c>
      <c r="B37" s="256" t="s">
        <v>260</v>
      </c>
      <c r="C37" s="259" t="s">
        <v>283</v>
      </c>
      <c r="D37" s="259" t="s">
        <v>255</v>
      </c>
      <c r="E37" s="259" t="s">
        <v>254</v>
      </c>
      <c r="F37" s="297">
        <v>48176.92</v>
      </c>
      <c r="G37" s="85" t="s">
        <v>2</v>
      </c>
      <c r="H37" s="86">
        <f>SUM(H38:H40)</f>
        <v>35355.1</v>
      </c>
      <c r="I37" s="86">
        <f>SUM(I38:I40)</f>
        <v>23964.93</v>
      </c>
      <c r="J37" s="86">
        <f>SUM(J38:J40)</f>
        <v>11143.11</v>
      </c>
      <c r="K37" s="86">
        <f>SUM(K38:K40)</f>
        <v>11143.11</v>
      </c>
      <c r="L37" s="86">
        <f>SUM(L38:L40)</f>
        <v>0</v>
      </c>
      <c r="M37" s="316">
        <v>0.46500000000000002</v>
      </c>
      <c r="N37" s="303">
        <v>0.69</v>
      </c>
      <c r="O37" s="300" t="s">
        <v>136</v>
      </c>
    </row>
    <row r="38" spans="1:15">
      <c r="A38" s="254"/>
      <c r="B38" s="257"/>
      <c r="C38" s="260"/>
      <c r="D38" s="260"/>
      <c r="E38" s="260"/>
      <c r="F38" s="298"/>
      <c r="G38" s="168" t="s">
        <v>13</v>
      </c>
      <c r="H38" s="167">
        <f>704.57+J38</f>
        <v>1032.18</v>
      </c>
      <c r="I38" s="167">
        <v>704.57</v>
      </c>
      <c r="J38" s="167">
        <v>327.61</v>
      </c>
      <c r="K38" s="167">
        <v>327.61</v>
      </c>
      <c r="L38" s="167">
        <v>0</v>
      </c>
      <c r="M38" s="317"/>
      <c r="N38" s="304"/>
      <c r="O38" s="301"/>
    </row>
    <row r="39" spans="1:15">
      <c r="A39" s="254"/>
      <c r="B39" s="257"/>
      <c r="C39" s="260"/>
      <c r="D39" s="260"/>
      <c r="E39" s="260"/>
      <c r="F39" s="298"/>
      <c r="G39" s="168" t="s">
        <v>4</v>
      </c>
      <c r="H39" s="167">
        <f>22781.06+J39</f>
        <v>33373.699999999997</v>
      </c>
      <c r="I39" s="167">
        <v>22781.06</v>
      </c>
      <c r="J39" s="167">
        <v>10592.64</v>
      </c>
      <c r="K39" s="167">
        <v>10592.64</v>
      </c>
      <c r="L39" s="167">
        <v>0</v>
      </c>
      <c r="M39" s="317"/>
      <c r="N39" s="304"/>
      <c r="O39" s="301"/>
    </row>
    <row r="40" spans="1:15" ht="41.25" customHeight="1">
      <c r="A40" s="255"/>
      <c r="B40" s="258"/>
      <c r="C40" s="261"/>
      <c r="D40" s="261"/>
      <c r="E40" s="261"/>
      <c r="F40" s="299"/>
      <c r="G40" s="168" t="s">
        <v>5</v>
      </c>
      <c r="H40" s="167">
        <f>726.36+J40</f>
        <v>949.22</v>
      </c>
      <c r="I40" s="167">
        <v>479.3</v>
      </c>
      <c r="J40" s="167">
        <v>222.86</v>
      </c>
      <c r="K40" s="167">
        <v>222.86</v>
      </c>
      <c r="L40" s="167">
        <v>0</v>
      </c>
      <c r="M40" s="318"/>
      <c r="N40" s="305"/>
      <c r="O40" s="302"/>
    </row>
    <row r="41" spans="1:15" ht="21" customHeight="1">
      <c r="A41" s="253">
        <v>6</v>
      </c>
      <c r="B41" s="256" t="s">
        <v>261</v>
      </c>
      <c r="C41" s="259" t="s">
        <v>283</v>
      </c>
      <c r="D41" s="259" t="s">
        <v>262</v>
      </c>
      <c r="E41" s="259" t="s">
        <v>254</v>
      </c>
      <c r="F41" s="297">
        <v>12834.98042</v>
      </c>
      <c r="G41" s="85" t="s">
        <v>2</v>
      </c>
      <c r="H41" s="86">
        <f>SUM(H42:H44)</f>
        <v>12834.98042</v>
      </c>
      <c r="I41" s="86">
        <f>SUM(I42:I44)</f>
        <v>0</v>
      </c>
      <c r="J41" s="86">
        <f>SUM(J42:J44)</f>
        <v>0</v>
      </c>
      <c r="K41" s="86">
        <f>SUM(K42:K44)</f>
        <v>0</v>
      </c>
      <c r="L41" s="86">
        <f>SUM(L42:L44)</f>
        <v>0</v>
      </c>
      <c r="M41" s="316">
        <v>1</v>
      </c>
      <c r="N41" s="303">
        <v>1</v>
      </c>
      <c r="O41" s="300" t="s">
        <v>309</v>
      </c>
    </row>
    <row r="42" spans="1:15">
      <c r="A42" s="254"/>
      <c r="B42" s="257"/>
      <c r="C42" s="260"/>
      <c r="D42" s="260"/>
      <c r="E42" s="260"/>
      <c r="F42" s="298"/>
      <c r="G42" s="168" t="s">
        <v>13</v>
      </c>
      <c r="H42" s="167">
        <v>373.53100000000001</v>
      </c>
      <c r="I42" s="167">
        <v>0</v>
      </c>
      <c r="J42" s="167">
        <v>0</v>
      </c>
      <c r="K42" s="167">
        <v>0</v>
      </c>
      <c r="L42" s="167">
        <v>0</v>
      </c>
      <c r="M42" s="317"/>
      <c r="N42" s="304"/>
      <c r="O42" s="301"/>
    </row>
    <row r="43" spans="1:15">
      <c r="A43" s="254"/>
      <c r="B43" s="257"/>
      <c r="C43" s="260"/>
      <c r="D43" s="260"/>
      <c r="E43" s="260"/>
      <c r="F43" s="298"/>
      <c r="G43" s="168" t="s">
        <v>4</v>
      </c>
      <c r="H43" s="167">
        <v>12076.4</v>
      </c>
      <c r="I43" s="167">
        <v>0</v>
      </c>
      <c r="J43" s="167">
        <v>0</v>
      </c>
      <c r="K43" s="167">
        <v>0</v>
      </c>
      <c r="L43" s="167">
        <v>0</v>
      </c>
      <c r="M43" s="317"/>
      <c r="N43" s="304"/>
      <c r="O43" s="301"/>
    </row>
    <row r="44" spans="1:15" ht="41.25" customHeight="1">
      <c r="A44" s="255"/>
      <c r="B44" s="258"/>
      <c r="C44" s="261"/>
      <c r="D44" s="261"/>
      <c r="E44" s="261"/>
      <c r="F44" s="299"/>
      <c r="G44" s="168" t="s">
        <v>5</v>
      </c>
      <c r="H44" s="167">
        <v>385.04942</v>
      </c>
      <c r="I44" s="167">
        <v>0</v>
      </c>
      <c r="J44" s="167">
        <v>0</v>
      </c>
      <c r="K44" s="167">
        <v>0</v>
      </c>
      <c r="L44" s="167">
        <v>0</v>
      </c>
      <c r="M44" s="318"/>
      <c r="N44" s="305"/>
      <c r="O44" s="302"/>
    </row>
    <row r="45" spans="1:15" ht="21" customHeight="1">
      <c r="A45" s="253">
        <v>7</v>
      </c>
      <c r="B45" s="256" t="s">
        <v>263</v>
      </c>
      <c r="C45" s="259" t="s">
        <v>283</v>
      </c>
      <c r="D45" s="259" t="s">
        <v>264</v>
      </c>
      <c r="E45" s="259" t="s">
        <v>254</v>
      </c>
      <c r="F45" s="297">
        <v>77401.149999999994</v>
      </c>
      <c r="G45" s="85" t="s">
        <v>2</v>
      </c>
      <c r="H45" s="184">
        <f>SUM(H46:H48)</f>
        <v>72756.81</v>
      </c>
      <c r="I45" s="86">
        <f>SUM(I46:I48)</f>
        <v>23053.97</v>
      </c>
      <c r="J45" s="86">
        <f>SUM(J46:J48)</f>
        <v>18409.629999999997</v>
      </c>
      <c r="K45" s="86">
        <f>SUM(K46:K48)</f>
        <v>18409.629999999997</v>
      </c>
      <c r="L45" s="86">
        <f>SUM(L46:L48)</f>
        <v>0</v>
      </c>
      <c r="M45" s="316">
        <v>0.79849999999999999</v>
      </c>
      <c r="N45" s="303">
        <v>0.97</v>
      </c>
      <c r="O45" s="300" t="s">
        <v>136</v>
      </c>
    </row>
    <row r="46" spans="1:15">
      <c r="A46" s="254"/>
      <c r="B46" s="257"/>
      <c r="C46" s="260"/>
      <c r="D46" s="260"/>
      <c r="E46" s="260"/>
      <c r="F46" s="298"/>
      <c r="G46" s="168" t="s">
        <v>13</v>
      </c>
      <c r="H46" s="185">
        <f>1581.5+J46</f>
        <v>2122.8000000000002</v>
      </c>
      <c r="I46" s="167">
        <v>677.86</v>
      </c>
      <c r="J46" s="175">
        <v>541.29999999999995</v>
      </c>
      <c r="K46" s="175">
        <v>541.29999999999995</v>
      </c>
      <c r="L46" s="167">
        <v>0</v>
      </c>
      <c r="M46" s="317"/>
      <c r="N46" s="304"/>
      <c r="O46" s="301"/>
    </row>
    <row r="47" spans="1:15">
      <c r="A47" s="254"/>
      <c r="B47" s="257"/>
      <c r="C47" s="260"/>
      <c r="D47" s="260"/>
      <c r="E47" s="260"/>
      <c r="F47" s="298"/>
      <c r="G47" s="168" t="s">
        <v>4</v>
      </c>
      <c r="H47" s="185">
        <f>51135.26+J47</f>
        <v>68635.399999999994</v>
      </c>
      <c r="I47" s="167">
        <v>21915.03</v>
      </c>
      <c r="J47" s="175">
        <v>17500.14</v>
      </c>
      <c r="K47" s="175">
        <v>17500.14</v>
      </c>
      <c r="L47" s="167">
        <v>0</v>
      </c>
      <c r="M47" s="317"/>
      <c r="N47" s="304"/>
      <c r="O47" s="301"/>
    </row>
    <row r="48" spans="1:15" ht="42" customHeight="1">
      <c r="A48" s="255"/>
      <c r="B48" s="258"/>
      <c r="C48" s="261"/>
      <c r="D48" s="261"/>
      <c r="E48" s="261"/>
      <c r="F48" s="299"/>
      <c r="G48" s="168" t="s">
        <v>5</v>
      </c>
      <c r="H48" s="185">
        <f>1630.42+J48</f>
        <v>1998.6100000000001</v>
      </c>
      <c r="I48" s="167">
        <v>461.08</v>
      </c>
      <c r="J48" s="167">
        <v>368.19</v>
      </c>
      <c r="K48" s="167">
        <v>368.19</v>
      </c>
      <c r="L48" s="167">
        <v>0</v>
      </c>
      <c r="M48" s="318"/>
      <c r="N48" s="305"/>
      <c r="O48" s="302"/>
    </row>
    <row r="49" spans="1:15" ht="21">
      <c r="A49" s="253">
        <v>8</v>
      </c>
      <c r="B49" s="256" t="s">
        <v>265</v>
      </c>
      <c r="C49" s="259" t="s">
        <v>266</v>
      </c>
      <c r="D49" s="259" t="s">
        <v>267</v>
      </c>
      <c r="E49" s="259" t="s">
        <v>268</v>
      </c>
      <c r="F49" s="297" t="s">
        <v>269</v>
      </c>
      <c r="G49" s="85" t="s">
        <v>2</v>
      </c>
      <c r="H49" s="86">
        <f>SUM(H50:H52)</f>
        <v>34197.75</v>
      </c>
      <c r="I49" s="86">
        <f>SUM(I50:I52)</f>
        <v>42127.62887</v>
      </c>
      <c r="J49" s="86">
        <f>SUM(J50:J52)</f>
        <v>34197.75</v>
      </c>
      <c r="K49" s="86">
        <f>SUM(K50:K52)</f>
        <v>34197.75</v>
      </c>
      <c r="L49" s="86">
        <f>SUM(L50:L52)</f>
        <v>0</v>
      </c>
      <c r="M49" s="294">
        <v>0.81200000000000006</v>
      </c>
      <c r="N49" s="312">
        <v>0.1</v>
      </c>
      <c r="O49" s="300" t="s">
        <v>310</v>
      </c>
    </row>
    <row r="50" spans="1:15">
      <c r="A50" s="254"/>
      <c r="B50" s="257"/>
      <c r="C50" s="260"/>
      <c r="D50" s="260"/>
      <c r="E50" s="260"/>
      <c r="F50" s="298"/>
      <c r="G50" s="168" t="s">
        <v>13</v>
      </c>
      <c r="H50" s="175">
        <v>1025.9324999999999</v>
      </c>
      <c r="I50" s="167">
        <v>1263.8288700000001</v>
      </c>
      <c r="J50" s="175">
        <v>1025.9324999999999</v>
      </c>
      <c r="K50" s="175">
        <v>1025.9324999999999</v>
      </c>
      <c r="L50" s="167">
        <v>0</v>
      </c>
      <c r="M50" s="295"/>
      <c r="N50" s="313"/>
      <c r="O50" s="301"/>
    </row>
    <row r="51" spans="1:15">
      <c r="A51" s="254"/>
      <c r="B51" s="257"/>
      <c r="C51" s="260"/>
      <c r="D51" s="260"/>
      <c r="E51" s="260"/>
      <c r="F51" s="298"/>
      <c r="G51" s="168" t="s">
        <v>4</v>
      </c>
      <c r="H51" s="175">
        <v>33171.817499999997</v>
      </c>
      <c r="I51" s="167">
        <v>40863.800000000003</v>
      </c>
      <c r="J51" s="175">
        <v>33171.817499999997</v>
      </c>
      <c r="K51" s="175">
        <v>33171.817499999997</v>
      </c>
      <c r="L51" s="167">
        <v>0</v>
      </c>
      <c r="M51" s="295"/>
      <c r="N51" s="313"/>
      <c r="O51" s="301"/>
    </row>
    <row r="52" spans="1:15" ht="57" customHeight="1">
      <c r="A52" s="255"/>
      <c r="B52" s="258"/>
      <c r="C52" s="261"/>
      <c r="D52" s="261"/>
      <c r="E52" s="261"/>
      <c r="F52" s="299"/>
      <c r="G52" s="168" t="s">
        <v>5</v>
      </c>
      <c r="H52" s="167">
        <v>0</v>
      </c>
      <c r="I52" s="167">
        <v>0</v>
      </c>
      <c r="J52" s="167">
        <v>0</v>
      </c>
      <c r="K52" s="167">
        <v>0</v>
      </c>
      <c r="L52" s="167">
        <v>0</v>
      </c>
      <c r="M52" s="296"/>
      <c r="N52" s="314"/>
      <c r="O52" s="302"/>
    </row>
  </sheetData>
  <autoFilter ref="A4:O19"/>
  <mergeCells count="107">
    <mergeCell ref="N49:N52"/>
    <mergeCell ref="O49:O52"/>
    <mergeCell ref="N45:N48"/>
    <mergeCell ref="O45:O48"/>
    <mergeCell ref="A45:A48"/>
    <mergeCell ref="B45:B48"/>
    <mergeCell ref="C45:C48"/>
    <mergeCell ref="D45:D48"/>
    <mergeCell ref="E45:E48"/>
    <mergeCell ref="F45:F48"/>
    <mergeCell ref="A49:A52"/>
    <mergeCell ref="B49:B52"/>
    <mergeCell ref="C49:C52"/>
    <mergeCell ref="D49:D52"/>
    <mergeCell ref="E49:E52"/>
    <mergeCell ref="F49:F52"/>
    <mergeCell ref="M45:M48"/>
    <mergeCell ref="M49:M52"/>
    <mergeCell ref="O37:O40"/>
    <mergeCell ref="N37:N40"/>
    <mergeCell ref="O41:O44"/>
    <mergeCell ref="N41:N44"/>
    <mergeCell ref="A37:A40"/>
    <mergeCell ref="B37:B40"/>
    <mergeCell ref="C37:C40"/>
    <mergeCell ref="D37:D40"/>
    <mergeCell ref="E37:E40"/>
    <mergeCell ref="F37:F40"/>
    <mergeCell ref="A41:A44"/>
    <mergeCell ref="B41:B44"/>
    <mergeCell ref="C41:C44"/>
    <mergeCell ref="D41:D44"/>
    <mergeCell ref="E41:E44"/>
    <mergeCell ref="F41:F44"/>
    <mergeCell ref="M37:M40"/>
    <mergeCell ref="M41:M44"/>
    <mergeCell ref="O29:O32"/>
    <mergeCell ref="N29:N32"/>
    <mergeCell ref="O33:O36"/>
    <mergeCell ref="N33:N36"/>
    <mergeCell ref="A29:A32"/>
    <mergeCell ref="B29:B32"/>
    <mergeCell ref="C29:C32"/>
    <mergeCell ref="D29:D32"/>
    <mergeCell ref="E29:E32"/>
    <mergeCell ref="F29:F32"/>
    <mergeCell ref="A33:A36"/>
    <mergeCell ref="B33:B36"/>
    <mergeCell ref="C33:C36"/>
    <mergeCell ref="D33:D36"/>
    <mergeCell ref="E33:E36"/>
    <mergeCell ref="F33:F36"/>
    <mergeCell ref="M33:M36"/>
    <mergeCell ref="M29:M32"/>
    <mergeCell ref="A21:A24"/>
    <mergeCell ref="B21:B24"/>
    <mergeCell ref="C21:C24"/>
    <mergeCell ref="D21:D24"/>
    <mergeCell ref="E21:E24"/>
    <mergeCell ref="F21:F24"/>
    <mergeCell ref="A25:A28"/>
    <mergeCell ref="B25:B28"/>
    <mergeCell ref="C25:C28"/>
    <mergeCell ref="D25:D28"/>
    <mergeCell ref="E25:E28"/>
    <mergeCell ref="D12:D15"/>
    <mergeCell ref="E12:E15"/>
    <mergeCell ref="F12:F15"/>
    <mergeCell ref="F25:F28"/>
    <mergeCell ref="O25:O28"/>
    <mergeCell ref="N25:N28"/>
    <mergeCell ref="B20:F20"/>
    <mergeCell ref="O16:O19"/>
    <mergeCell ref="O12:O15"/>
    <mergeCell ref="N12:N15"/>
    <mergeCell ref="O21:O24"/>
    <mergeCell ref="N21:N24"/>
    <mergeCell ref="F16:F19"/>
    <mergeCell ref="D16:D19"/>
    <mergeCell ref="E16:E19"/>
    <mergeCell ref="N16:N19"/>
    <mergeCell ref="M25:M28"/>
    <mergeCell ref="M21:M24"/>
    <mergeCell ref="A16:A19"/>
    <mergeCell ref="B16:B19"/>
    <mergeCell ref="C16:C19"/>
    <mergeCell ref="A2:O2"/>
    <mergeCell ref="A4:A5"/>
    <mergeCell ref="B4:B5"/>
    <mergeCell ref="C4:C5"/>
    <mergeCell ref="D4:D5"/>
    <mergeCell ref="E4:E5"/>
    <mergeCell ref="F4:F5"/>
    <mergeCell ref="G4:G5"/>
    <mergeCell ref="H4:H5"/>
    <mergeCell ref="I4:M4"/>
    <mergeCell ref="N4:N5"/>
    <mergeCell ref="O4:O5"/>
    <mergeCell ref="A6:A7"/>
    <mergeCell ref="B10:F10"/>
    <mergeCell ref="B11:F11"/>
    <mergeCell ref="A12:A15"/>
    <mergeCell ref="B6:F9"/>
    <mergeCell ref="M12:M15"/>
    <mergeCell ref="M16:M19"/>
    <mergeCell ref="B12:B15"/>
    <mergeCell ref="C12:C15"/>
  </mergeCells>
  <printOptions horizontalCentered="1"/>
  <pageMargins left="0.39370078740157483" right="0.39370078740157483" top="0.98425196850393704" bottom="0.23622047244094491" header="0.23622047244094491" footer="0.11811023622047245"/>
  <pageSetup paperSize="9" scale="68" fitToHeight="0" orientation="landscape" r:id="rId1"/>
  <headerFooter differentFirst="1" alignWithMargins="0">
    <oddHeader>&amp;C&amp;"Times New Roman,обычный"&amp;8&amp;P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Пользователь</cp:lastModifiedBy>
  <cp:lastPrinted>2022-07-14T12:03:52Z</cp:lastPrinted>
  <dcterms:created xsi:type="dcterms:W3CDTF">2016-05-06T10:02:19Z</dcterms:created>
  <dcterms:modified xsi:type="dcterms:W3CDTF">2022-08-12T04:52:36Z</dcterms:modified>
</cp:coreProperties>
</file>